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chart9.xml" ContentType="application/vnd.openxmlformats-officedocument.drawingml.chart+xml"/>
  <Override PartName="/xl/drawings/drawing3.xml" ContentType="application/vnd.openxmlformats-officedocument.drawing+xml"/>
  <Override PartName="/xl/tables/table8.xml" ContentType="application/vnd.openxmlformats-officedocument.spreadsheetml.table+xml"/>
  <Override PartName="/xl/slicers/slicer1.xml" ContentType="application/vnd.ms-excel.slicer+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hidePivotFieldList="1"/>
  <xr:revisionPtr revIDLastSave="0" documentId="8_{C5B4454A-6BC9-47B0-8F83-6CC6E489E106}" xr6:coauthVersionLast="47" xr6:coauthVersionMax="47" xr10:uidLastSave="{00000000-0000-0000-0000-000000000000}"/>
  <bookViews>
    <workbookView xWindow="-100" yWindow="-100" windowWidth="21467" windowHeight="12772" xr2:uid="{23C2B156-4FF5-4B42-808F-6CDC4BA731A5}"/>
  </bookViews>
  <sheets>
    <sheet name="Self-Assesment" sheetId="3" r:id="rId1"/>
    <sheet name="Dashboard" sheetId="9" r:id="rId2"/>
    <sheet name="Practical Considerations" sheetId="11" r:id="rId3"/>
    <sheet name="Maintenance" sheetId="7" state="hidden" r:id="rId4"/>
    <sheet name="Calculation Details" sheetId="10" state="hidden" r:id="rId5"/>
  </sheets>
  <externalReferences>
    <externalReference r:id="rId6"/>
  </externalReferences>
  <definedNames>
    <definedName name="_xlnm._FilterDatabase" localSheetId="3" hidden="1">Maintenance!$AW$1:$BC$36</definedName>
    <definedName name="_xlnm._FilterDatabase" localSheetId="0" hidden="1">'Self-Assesment'!$E$10:$F$10</definedName>
    <definedName name="_xlcn.WorksheetConnection_GráficosdeHerramientadeautoevaluación.xlsxAdministracion1" hidden="1">Administracion[]</definedName>
    <definedName name="_xlcn.WorksheetConnection_GráficosdeHerramientadeautoevaluaciónEntrabajo1.xlsxEficacia_institucional1" hidden="1">Eficacia_institucional[]</definedName>
    <definedName name="_xlcn.WorksheetConnection_GráficosdeHerramientadeautoevaluaciónEntrabajo1.xlsxGestion_de_activos1" hidden="1">Gestion_de_activos[]</definedName>
    <definedName name="_xlcn.WorksheetConnection_GráficosdeHerramientadeautoevaluaciónEntrabajo1.xlsxGobernanza81" hidden="1">Gobernanza8[]</definedName>
    <definedName name="_xlcn.WorksheetConnection_GráficosdeHerramientadeautoevaluaciónEntrabajo1.xlsxMovilizacion_recursos1" hidden="1">Movilizacion_recursos[]</definedName>
    <definedName name="_xlcn.WorksheetConnection_GráficosdeHerramientadeautoevaluaciónEntrabajo1.xlsxProgramas1" hidden="1">Programas[]</definedName>
    <definedName name="_xlcn.WorksheetConnection_GráficosdeHerramientadeautoevaluaciónEntrabajo1.xlsxriesgos_salvaguardas1" hidden="1">riesgos_salvaguardas[]</definedName>
    <definedName name="_xlcn.WorksheetConnection_IncomeandexpensesG5P121" hidden="1">[1]Autoevalución!$J$5:$S$12</definedName>
    <definedName name="DateCheck">#REF!*IF(#REF!="SEMANAS",7,IF(#REF!="DÍAS",1,30))</definedName>
    <definedName name="HighlightRule">IF(#REF!="Sin Resaltar",FALSE,TRUE)</definedName>
    <definedName name="Months_in_semester">'Self-Assesment'!#REF!</definedName>
    <definedName name="SegmentaciónDeDatos_Aplicabilidad">#N/A</definedName>
    <definedName name="SegmentaciónDeDatos_Área_Central">#N/A</definedName>
    <definedName name="SegmentaciónDeDatos_Calificación_cualitativa">#N/A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7"/>
        <x14:slicerCache r:id="rId8"/>
        <x14:slicerCache r:id="rId9"/>
      </x15:slicerCaches>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Rango-d8ff6ddf-cb3b-4029-9f6f-510187bdd045" name="Rango" connection="WorksheetConnection_Income and expenses!$G$5:$P$12"/>
          <x15:modelTable id="Administracion-99eb711e-57f7-46ea-8a6f-464d4bded141" name="Administracion" connection="WorksheetConnection_Gráficos de Herramienta de autoevaluación.xlsx!Administracion"/>
          <x15:modelTable id="Eficacia_institucional-893cc90e-d0ea-489b-8cf1-392e2e98f2c8" name="Eficacia_institucional" connection="WorksheetConnection_Gráficos de Herramienta de autoevaluación (En trabajo) (1).xlsx!Eficacia_institucional"/>
          <x15:modelTable id="Gestion_de_activos-8baeb871-1cfe-4f62-8dae-c4c8a224dcf0" name="Gestion_de_activos" connection="WorksheetConnection_Gráficos de Herramienta de autoevaluación (En trabajo) (1).xlsx!Gestion_de_activos"/>
          <x15:modelTable id="Gobernanza8-9187ac1d-1d04-4c2d-834a-2c1011ed96d5" name="Gobernanza8" connection="WorksheetConnection_Gráficos de Herramienta de autoevaluación (En trabajo) (1).xlsx!Gobernanza8"/>
          <x15:modelTable id="Movilizacion_recursos-8325bd48-90f8-4734-9735-72f66ea803ea" name="Movilizacion_recursos" connection="WorksheetConnection_Gráficos de Herramienta de autoevaluación (En trabajo) (1).xlsx!Movilizacion_recursos"/>
          <x15:modelTable id="Programas-c5b8daa6-ac4c-4bbe-b53c-9cb9422b6dfc" name="Programas" connection="WorksheetConnection_Gráficos de Herramienta de autoevaluación (En trabajo) (1).xlsx!Programas"/>
          <x15:modelTable id="riesgos_salvaguardas-6847c458-367c-41ae-97f1-0cc325d4401b" name="riesgos_salvaguardas" connection="WorksheetConnection_Gráficos de Herramienta de autoevaluación (En trabajo) (1).xlsx!riesgos_salvaguardas"/>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3" l="1"/>
  <c r="H17" i="3"/>
  <c r="H18" i="3"/>
  <c r="H19" i="3"/>
  <c r="H21" i="3"/>
  <c r="H22" i="3"/>
  <c r="H23" i="3"/>
  <c r="H24" i="3"/>
  <c r="H25" i="3"/>
  <c r="H26" i="3"/>
  <c r="D2" i="11"/>
  <c r="F20" i="11"/>
  <c r="F21" i="11"/>
  <c r="F22" i="11"/>
  <c r="F23" i="11"/>
  <c r="F24" i="11"/>
  <c r="F25" i="11"/>
  <c r="F26" i="11"/>
  <c r="F27" i="11"/>
  <c r="F28" i="11"/>
  <c r="F29" i="11"/>
  <c r="F30" i="11"/>
  <c r="F31" i="11"/>
  <c r="D3"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100" i="3"/>
  <c r="D87" i="3"/>
  <c r="D73" i="3"/>
  <c r="D57" i="3"/>
  <c r="D41" i="3"/>
  <c r="D29" i="3"/>
  <c r="D15" i="3"/>
  <c r="F2" i="7"/>
  <c r="A38" i="3" l="1"/>
  <c r="I3" i="9"/>
  <c r="A76" i="3"/>
  <c r="A103" i="3" l="1"/>
  <c r="A104" i="3"/>
  <c r="A105" i="3"/>
  <c r="A106" i="3"/>
  <c r="A107" i="3"/>
  <c r="A108" i="3"/>
  <c r="A90" i="3"/>
  <c r="A91" i="3"/>
  <c r="A92" i="3"/>
  <c r="A93" i="3"/>
  <c r="A94" i="3"/>
  <c r="A95" i="3"/>
  <c r="A96" i="3"/>
  <c r="A97" i="3"/>
  <c r="A77" i="3"/>
  <c r="A78" i="3"/>
  <c r="A79" i="3"/>
  <c r="A80" i="3"/>
  <c r="A81" i="3"/>
  <c r="A82" i="3"/>
  <c r="A83" i="3"/>
  <c r="A84" i="3"/>
  <c r="A60" i="3"/>
  <c r="A61" i="3"/>
  <c r="A62" i="3"/>
  <c r="A63" i="3"/>
  <c r="A64" i="3"/>
  <c r="A65" i="3"/>
  <c r="A66" i="3"/>
  <c r="A67" i="3"/>
  <c r="A68" i="3"/>
  <c r="A69" i="3"/>
  <c r="A70" i="3"/>
  <c r="A44" i="3"/>
  <c r="A45" i="3"/>
  <c r="A46" i="3"/>
  <c r="A47" i="3"/>
  <c r="A48" i="3"/>
  <c r="A49" i="3"/>
  <c r="A50" i="3"/>
  <c r="A51" i="3"/>
  <c r="A52" i="3"/>
  <c r="A53" i="3"/>
  <c r="A54" i="3"/>
  <c r="A102" i="3"/>
  <c r="A89" i="3"/>
  <c r="A75" i="3"/>
  <c r="A59" i="3"/>
  <c r="A43" i="3"/>
  <c r="A32" i="3"/>
  <c r="A33" i="3"/>
  <c r="A34" i="3"/>
  <c r="A35" i="3"/>
  <c r="A36" i="3"/>
  <c r="A37" i="3"/>
  <c r="A31" i="3"/>
  <c r="A18" i="3"/>
  <c r="A19" i="3"/>
  <c r="A20" i="3"/>
  <c r="A21" i="3"/>
  <c r="A22" i="3"/>
  <c r="A23" i="3"/>
  <c r="A24" i="3"/>
  <c r="A25" i="3"/>
  <c r="A26" i="3"/>
  <c r="A17" i="3"/>
  <c r="BB3" i="7"/>
  <c r="BB4" i="7"/>
  <c r="BB5" i="7"/>
  <c r="BB6" i="7"/>
  <c r="BB7" i="7"/>
  <c r="BB8" i="7"/>
  <c r="BB9" i="7"/>
  <c r="BB10" i="7"/>
  <c r="BB11" i="7"/>
  <c r="BB12" i="7"/>
  <c r="BB13" i="7"/>
  <c r="BB14" i="7"/>
  <c r="BB15" i="7"/>
  <c r="BB16" i="7"/>
  <c r="BB17" i="7"/>
  <c r="BB18" i="7"/>
  <c r="BB19" i="7"/>
  <c r="BB20" i="7"/>
  <c r="BB21" i="7"/>
  <c r="BB22" i="7"/>
  <c r="BB23" i="7"/>
  <c r="BB24" i="7"/>
  <c r="BB25" i="7"/>
  <c r="BB26" i="7"/>
  <c r="BB27" i="7"/>
  <c r="BB28" i="7"/>
  <c r="BB29" i="7"/>
  <c r="BB30" i="7"/>
  <c r="BB31" i="7"/>
  <c r="BB32" i="7"/>
  <c r="BB33" i="7"/>
  <c r="BB34" i="7"/>
  <c r="BB35" i="7"/>
  <c r="BB36" i="7"/>
  <c r="AT3" i="7"/>
  <c r="AT4" i="7"/>
  <c r="AT5" i="7"/>
  <c r="AT6" i="7"/>
  <c r="AT7" i="7"/>
  <c r="AT8" i="7"/>
  <c r="AT9" i="7"/>
  <c r="AT10" i="7"/>
  <c r="AT11" i="7"/>
  <c r="AT12" i="7"/>
  <c r="AT13" i="7"/>
  <c r="AT14" i="7"/>
  <c r="AT15" i="7"/>
  <c r="AT16" i="7"/>
  <c r="AT17" i="7"/>
  <c r="AT18" i="7"/>
  <c r="AT19" i="7"/>
  <c r="AT20" i="7"/>
  <c r="AT21" i="7"/>
  <c r="AT22" i="7"/>
  <c r="AT23" i="7"/>
  <c r="AT24" i="7"/>
  <c r="AT25" i="7"/>
  <c r="AT26" i="7"/>
  <c r="AT27" i="7"/>
  <c r="AT28" i="7"/>
  <c r="AT29" i="7"/>
  <c r="AT30" i="7"/>
  <c r="AT31" i="7"/>
  <c r="AT32" i="7"/>
  <c r="AT33" i="7"/>
  <c r="AT34" i="7"/>
  <c r="AT35" i="7"/>
  <c r="AT36" i="7"/>
  <c r="AT37" i="7"/>
  <c r="AT38" i="7"/>
  <c r="AT39" i="7"/>
  <c r="AT40" i="7"/>
  <c r="AT41" i="7"/>
  <c r="AT42" i="7"/>
  <c r="AT43" i="7"/>
  <c r="AT44" i="7"/>
  <c r="AT45" i="7"/>
  <c r="AT46" i="7"/>
  <c r="AL3" i="7"/>
  <c r="AL4" i="7"/>
  <c r="AL5" i="7"/>
  <c r="AL6" i="7"/>
  <c r="AL7" i="7"/>
  <c r="AL8" i="7"/>
  <c r="AL9" i="7"/>
  <c r="AL10" i="7"/>
  <c r="AL11" i="7"/>
  <c r="AL12" i="7"/>
  <c r="AL13" i="7"/>
  <c r="AL14" i="7"/>
  <c r="AL15" i="7"/>
  <c r="AL16" i="7"/>
  <c r="AL17" i="7"/>
  <c r="AL18" i="7"/>
  <c r="AL19" i="7"/>
  <c r="AL20" i="7"/>
  <c r="AL21" i="7"/>
  <c r="AL22" i="7"/>
  <c r="AL23" i="7"/>
  <c r="AL24" i="7"/>
  <c r="AL25" i="7"/>
  <c r="AL26" i="7"/>
  <c r="AL27" i="7"/>
  <c r="AL28" i="7"/>
  <c r="AL29" i="7"/>
  <c r="AL30" i="7"/>
  <c r="AL31" i="7"/>
  <c r="AL32" i="7"/>
  <c r="AL33" i="7"/>
  <c r="AL34" i="7"/>
  <c r="AL35" i="7"/>
  <c r="AL36" i="7"/>
  <c r="AL37" i="7"/>
  <c r="AL38" i="7"/>
  <c r="AL39" i="7"/>
  <c r="AL40" i="7"/>
  <c r="AL41" i="7"/>
  <c r="AL42" i="7"/>
  <c r="AL43" i="7"/>
  <c r="AL44" i="7"/>
  <c r="AL45" i="7"/>
  <c r="AL46" i="7"/>
  <c r="AL47" i="7"/>
  <c r="AL48" i="7"/>
  <c r="AL49" i="7"/>
  <c r="AL50" i="7"/>
  <c r="AL51" i="7"/>
  <c r="AD3" i="7"/>
  <c r="AD4" i="7"/>
  <c r="AD5" i="7"/>
  <c r="AD6" i="7"/>
  <c r="AD7" i="7"/>
  <c r="AD8" i="7"/>
  <c r="AD9" i="7"/>
  <c r="AD10" i="7"/>
  <c r="AD11" i="7"/>
  <c r="AD12" i="7"/>
  <c r="AD13" i="7"/>
  <c r="AD14" i="7"/>
  <c r="AD15" i="7"/>
  <c r="AD16" i="7"/>
  <c r="AD17" i="7"/>
  <c r="AD18" i="7"/>
  <c r="AD19" i="7"/>
  <c r="AD20" i="7"/>
  <c r="AD21" i="7"/>
  <c r="AD22" i="7"/>
  <c r="AD23" i="7"/>
  <c r="AD24" i="7"/>
  <c r="AD25" i="7"/>
  <c r="AD26" i="7"/>
  <c r="AD27" i="7"/>
  <c r="AD28" i="7"/>
  <c r="AD29" i="7"/>
  <c r="AD30" i="7"/>
  <c r="AD31" i="7"/>
  <c r="AD32" i="7"/>
  <c r="AD33" i="7"/>
  <c r="AD34" i="7"/>
  <c r="AD35" i="7"/>
  <c r="AD36" i="7"/>
  <c r="AD37" i="7"/>
  <c r="AD38" i="7"/>
  <c r="AD39" i="7"/>
  <c r="AD40" i="7"/>
  <c r="AD41" i="7"/>
  <c r="AD42" i="7"/>
  <c r="AD43" i="7"/>
  <c r="AD44" i="7"/>
  <c r="AD45" i="7"/>
  <c r="AD46" i="7"/>
  <c r="AD47" i="7"/>
  <c r="AD48" i="7"/>
  <c r="AD49" i="7"/>
  <c r="AD50" i="7"/>
  <c r="AD51" i="7"/>
  <c r="AD52" i="7"/>
  <c r="AD53" i="7"/>
  <c r="AD54" i="7"/>
  <c r="AD55" i="7"/>
  <c r="AD56" i="7"/>
  <c r="AD57" i="7"/>
  <c r="AD58" i="7"/>
  <c r="AD59" i="7"/>
  <c r="AD60" i="7"/>
  <c r="AD61" i="7"/>
  <c r="V3" i="7"/>
  <c r="V4" i="7"/>
  <c r="V5" i="7"/>
  <c r="V6" i="7"/>
  <c r="V7" i="7"/>
  <c r="V8" i="7"/>
  <c r="V9" i="7"/>
  <c r="V10" i="7"/>
  <c r="V11" i="7"/>
  <c r="V12" i="7"/>
  <c r="V13" i="7"/>
  <c r="V14" i="7"/>
  <c r="V15" i="7"/>
  <c r="V16" i="7"/>
  <c r="V17" i="7"/>
  <c r="V18" i="7"/>
  <c r="V19" i="7"/>
  <c r="V20" i="7"/>
  <c r="V21" i="7"/>
  <c r="V22" i="7"/>
  <c r="V23" i="7"/>
  <c r="V24" i="7"/>
  <c r="V25" i="7"/>
  <c r="V26" i="7"/>
  <c r="V27" i="7"/>
  <c r="V28" i="7"/>
  <c r="V29" i="7"/>
  <c r="V30" i="7"/>
  <c r="V31" i="7"/>
  <c r="V32" i="7"/>
  <c r="V33" i="7"/>
  <c r="V34" i="7"/>
  <c r="V35" i="7"/>
  <c r="V36" i="7"/>
  <c r="V37" i="7"/>
  <c r="V38" i="7"/>
  <c r="V39" i="7"/>
  <c r="V40" i="7"/>
  <c r="V41" i="7"/>
  <c r="V42" i="7"/>
  <c r="V43" i="7"/>
  <c r="V44" i="7"/>
  <c r="V45" i="7"/>
  <c r="V46" i="7"/>
  <c r="V47" i="7"/>
  <c r="V48" i="7"/>
  <c r="V49" i="7"/>
  <c r="V50" i="7"/>
  <c r="V51" i="7"/>
  <c r="V52" i="7"/>
  <c r="V53" i="7"/>
  <c r="V54" i="7"/>
  <c r="V55" i="7"/>
  <c r="V56" i="7"/>
  <c r="V57" i="7"/>
  <c r="V58" i="7"/>
  <c r="V59" i="7"/>
  <c r="V60" i="7"/>
  <c r="V61" i="7"/>
  <c r="BB2" i="7"/>
  <c r="AT2" i="7"/>
  <c r="AL2" i="7"/>
  <c r="AD2" i="7"/>
  <c r="V2" i="7"/>
  <c r="N3" i="7"/>
  <c r="N4" i="7"/>
  <c r="N5" i="7"/>
  <c r="N6" i="7"/>
  <c r="N7" i="7"/>
  <c r="N8" i="7"/>
  <c r="N9" i="7"/>
  <c r="N10" i="7"/>
  <c r="N11" i="7"/>
  <c r="N12" i="7"/>
  <c r="N13" i="7"/>
  <c r="N14" i="7"/>
  <c r="N15" i="7"/>
  <c r="N16" i="7"/>
  <c r="N17" i="7"/>
  <c r="N18" i="7"/>
  <c r="N19" i="7"/>
  <c r="N20" i="7"/>
  <c r="N21" i="7"/>
  <c r="N22" i="7"/>
  <c r="N23" i="7"/>
  <c r="N24" i="7"/>
  <c r="N25" i="7"/>
  <c r="N26" i="7"/>
  <c r="N27" i="7"/>
  <c r="N28" i="7"/>
  <c r="N29" i="7"/>
  <c r="N30" i="7"/>
  <c r="N31" i="7"/>
  <c r="N32" i="7"/>
  <c r="N33" i="7"/>
  <c r="N34" i="7"/>
  <c r="N35" i="7"/>
  <c r="N36" i="7"/>
  <c r="N37" i="7"/>
  <c r="N38" i="7"/>
  <c r="N39" i="7"/>
  <c r="N40" i="7"/>
  <c r="N41" i="7"/>
  <c r="N2" i="7"/>
  <c r="F3" i="7"/>
  <c r="F4" i="7"/>
  <c r="F5" i="7"/>
  <c r="F6" i="7"/>
  <c r="F7"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G38" i="3" l="1"/>
  <c r="H38" i="3" s="1"/>
  <c r="F19" i="11" s="1"/>
  <c r="G19" i="3"/>
  <c r="F4" i="11" s="1"/>
  <c r="G32" i="3"/>
  <c r="H32" i="3" s="1"/>
  <c r="F13" i="11" s="1"/>
  <c r="G89" i="3"/>
  <c r="G52" i="3"/>
  <c r="H52" i="3" s="1"/>
  <c r="G48" i="3"/>
  <c r="H48" i="3" s="1"/>
  <c r="G67" i="3"/>
  <c r="H67" i="3" s="1"/>
  <c r="F40" i="11" s="1"/>
  <c r="G84" i="3"/>
  <c r="H84" i="3" s="1"/>
  <c r="F53" i="11" s="1"/>
  <c r="G80" i="3"/>
  <c r="H80" i="3" s="1"/>
  <c r="F49" i="11" s="1"/>
  <c r="G97" i="3"/>
  <c r="H97" i="3" s="1"/>
  <c r="F62" i="11" s="1"/>
  <c r="G93" i="3"/>
  <c r="H93" i="3" s="1"/>
  <c r="F58" i="11" s="1"/>
  <c r="G108" i="3"/>
  <c r="H108" i="3" s="1"/>
  <c r="F69" i="11" s="1"/>
  <c r="G104" i="3"/>
  <c r="H104" i="3" s="1"/>
  <c r="F65" i="11" s="1"/>
  <c r="G26" i="3"/>
  <c r="F11" i="11" s="1"/>
  <c r="G22" i="3"/>
  <c r="F7" i="11" s="1"/>
  <c r="G18" i="3"/>
  <c r="F3" i="11" s="1"/>
  <c r="G35" i="3"/>
  <c r="H35" i="3" s="1"/>
  <c r="F16" i="11" s="1"/>
  <c r="G43" i="3"/>
  <c r="G102" i="3"/>
  <c r="G51" i="3"/>
  <c r="H51" i="3" s="1"/>
  <c r="G47" i="3"/>
  <c r="H47" i="3" s="1"/>
  <c r="G70" i="3"/>
  <c r="H70" i="3" s="1"/>
  <c r="F43" i="11" s="1"/>
  <c r="G66" i="3"/>
  <c r="H66" i="3" s="1"/>
  <c r="F39" i="11" s="1"/>
  <c r="G62" i="3"/>
  <c r="H62" i="3" s="1"/>
  <c r="F35" i="11" s="1"/>
  <c r="G83" i="3"/>
  <c r="H83" i="3" s="1"/>
  <c r="F52" i="11" s="1"/>
  <c r="G79" i="3"/>
  <c r="H79" i="3" s="1"/>
  <c r="F48" i="11" s="1"/>
  <c r="G96" i="3"/>
  <c r="H96" i="3" s="1"/>
  <c r="F61" i="11" s="1"/>
  <c r="G92" i="3"/>
  <c r="H92" i="3" s="1"/>
  <c r="F57" i="11" s="1"/>
  <c r="G107" i="3"/>
  <c r="H107" i="3" s="1"/>
  <c r="F68" i="11" s="1"/>
  <c r="G103" i="3"/>
  <c r="H103" i="3" s="1"/>
  <c r="F64" i="11" s="1"/>
  <c r="G17" i="3"/>
  <c r="G36" i="3"/>
  <c r="H36" i="3" s="1"/>
  <c r="F17" i="11" s="1"/>
  <c r="G63" i="3"/>
  <c r="H63" i="3" s="1"/>
  <c r="F36" i="11" s="1"/>
  <c r="G25" i="3"/>
  <c r="F10" i="11" s="1"/>
  <c r="G21" i="3"/>
  <c r="F6" i="11" s="1"/>
  <c r="G31" i="3"/>
  <c r="G34" i="3"/>
  <c r="H34" i="3" s="1"/>
  <c r="F15" i="11" s="1"/>
  <c r="G59" i="3"/>
  <c r="G54" i="3"/>
  <c r="H54" i="3" s="1"/>
  <c r="G50" i="3"/>
  <c r="H50" i="3" s="1"/>
  <c r="G46" i="3"/>
  <c r="H46" i="3" s="1"/>
  <c r="G69" i="3"/>
  <c r="H69" i="3" s="1"/>
  <c r="F42" i="11" s="1"/>
  <c r="G65" i="3"/>
  <c r="H65" i="3" s="1"/>
  <c r="F38" i="11" s="1"/>
  <c r="G61" i="3"/>
  <c r="H61" i="3" s="1"/>
  <c r="F34" i="11" s="1"/>
  <c r="G82" i="3"/>
  <c r="H82" i="3" s="1"/>
  <c r="F51" i="11" s="1"/>
  <c r="G78" i="3"/>
  <c r="H78" i="3" s="1"/>
  <c r="F47" i="11" s="1"/>
  <c r="G95" i="3"/>
  <c r="H95" i="3" s="1"/>
  <c r="F60" i="11" s="1"/>
  <c r="G91" i="3"/>
  <c r="H91" i="3" s="1"/>
  <c r="F56" i="11" s="1"/>
  <c r="G106" i="3"/>
  <c r="H106" i="3" s="1"/>
  <c r="F67" i="11" s="1"/>
  <c r="G76" i="3"/>
  <c r="H76" i="3" s="1"/>
  <c r="F45" i="11" s="1"/>
  <c r="G23" i="3"/>
  <c r="F8" i="11" s="1"/>
  <c r="G44" i="3"/>
  <c r="H44" i="3" s="1"/>
  <c r="G24" i="3"/>
  <c r="F9" i="11" s="1"/>
  <c r="G20" i="3"/>
  <c r="F5" i="11" s="1"/>
  <c r="G37" i="3"/>
  <c r="H37" i="3" s="1"/>
  <c r="F18" i="11" s="1"/>
  <c r="G33" i="3"/>
  <c r="H33" i="3" s="1"/>
  <c r="F14" i="11" s="1"/>
  <c r="G75" i="3"/>
  <c r="G53" i="3"/>
  <c r="H53" i="3" s="1"/>
  <c r="G49" i="3"/>
  <c r="H49" i="3" s="1"/>
  <c r="G45" i="3"/>
  <c r="H45" i="3" s="1"/>
  <c r="G68" i="3"/>
  <c r="H68" i="3" s="1"/>
  <c r="F41" i="11" s="1"/>
  <c r="G64" i="3"/>
  <c r="H64" i="3" s="1"/>
  <c r="F37" i="11" s="1"/>
  <c r="G60" i="3"/>
  <c r="H60" i="3" s="1"/>
  <c r="F33" i="11" s="1"/>
  <c r="G81" i="3"/>
  <c r="H81" i="3" s="1"/>
  <c r="F50" i="11" s="1"/>
  <c r="G77" i="3"/>
  <c r="H77" i="3" s="1"/>
  <c r="F46" i="11" s="1"/>
  <c r="G94" i="3"/>
  <c r="H94" i="3" s="1"/>
  <c r="F59" i="11" s="1"/>
  <c r="G90" i="3"/>
  <c r="H90" i="3" s="1"/>
  <c r="F55" i="11" s="1"/>
  <c r="G105" i="3"/>
  <c r="H105" i="3" s="1"/>
  <c r="F66" i="11" s="1"/>
  <c r="H89" i="3" l="1"/>
  <c r="H102" i="3"/>
  <c r="H59" i="3"/>
  <c r="F32" i="11" s="1"/>
  <c r="H43" i="3"/>
  <c r="H31" i="3"/>
  <c r="F12" i="11" s="1"/>
  <c r="H75" i="3"/>
  <c r="F44" i="11" s="1"/>
  <c r="E2" i="11"/>
  <c r="F2" i="11"/>
  <c r="E45" i="11"/>
  <c r="E12" i="11"/>
  <c r="E63" i="11"/>
  <c r="D4" i="10"/>
  <c r="E32" i="11"/>
  <c r="E21" i="11"/>
  <c r="E43" i="11"/>
  <c r="E20" i="11"/>
  <c r="E46" i="11"/>
  <c r="E40" i="11"/>
  <c r="E50" i="11"/>
  <c r="E23" i="11"/>
  <c r="E27" i="11"/>
  <c r="E69" i="11"/>
  <c r="E65" i="11"/>
  <c r="E33" i="11"/>
  <c r="J23" i="3"/>
  <c r="E25" i="11"/>
  <c r="E9" i="11"/>
  <c r="E39" i="11"/>
  <c r="E30" i="11"/>
  <c r="E42" i="11"/>
  <c r="J26" i="3"/>
  <c r="E17" i="11"/>
  <c r="E18" i="11"/>
  <c r="E48" i="11"/>
  <c r="E57" i="11"/>
  <c r="E34" i="11"/>
  <c r="E36" i="11"/>
  <c r="E51" i="11"/>
  <c r="E59" i="11"/>
  <c r="E62" i="11"/>
  <c r="E55" i="11"/>
  <c r="E49" i="11"/>
  <c r="E58" i="11"/>
  <c r="E35" i="11"/>
  <c r="E26" i="11"/>
  <c r="J18" i="3"/>
  <c r="E37" i="11"/>
  <c r="E67" i="11"/>
  <c r="E56" i="11"/>
  <c r="E15" i="11"/>
  <c r="J25" i="3"/>
  <c r="E19" i="11"/>
  <c r="E47" i="11"/>
  <c r="E61" i="11"/>
  <c r="E13" i="11"/>
  <c r="E28" i="11"/>
  <c r="E4" i="11"/>
  <c r="E41" i="11"/>
  <c r="E38" i="11"/>
  <c r="E22" i="11"/>
  <c r="E5" i="11"/>
  <c r="E16" i="11"/>
  <c r="E29" i="11"/>
  <c r="E64" i="11"/>
  <c r="E60" i="11"/>
  <c r="E68" i="11"/>
  <c r="E53" i="11"/>
  <c r="E54" i="11"/>
  <c r="J22" i="3"/>
  <c r="E14" i="11"/>
  <c r="G27" i="3"/>
  <c r="F27" i="3" s="1"/>
  <c r="E66" i="11"/>
  <c r="E24" i="11"/>
  <c r="E6" i="11"/>
  <c r="E52" i="11"/>
  <c r="E31" i="11"/>
  <c r="F9" i="10"/>
  <c r="F7" i="10"/>
  <c r="E44" i="11"/>
  <c r="J20" i="3"/>
  <c r="J17" i="3"/>
  <c r="E3" i="11"/>
  <c r="G71" i="3"/>
  <c r="F71" i="3" s="1"/>
  <c r="G109" i="3"/>
  <c r="F109" i="3" s="1"/>
  <c r="G55" i="3"/>
  <c r="F55" i="3" s="1"/>
  <c r="G39" i="3"/>
  <c r="F39" i="3" s="1"/>
  <c r="G85" i="3"/>
  <c r="F85" i="3" s="1"/>
  <c r="G98" i="3"/>
  <c r="F98" i="3" s="1"/>
  <c r="J24" i="3"/>
  <c r="E10" i="11"/>
  <c r="J21" i="3"/>
  <c r="E11" i="11"/>
  <c r="E7" i="11"/>
  <c r="J19" i="3"/>
  <c r="E8" i="11"/>
  <c r="E10" i="10" l="1"/>
  <c r="F63" i="11"/>
  <c r="E9" i="10"/>
  <c r="F54" i="11"/>
  <c r="D7" i="10"/>
  <c r="G7" i="10"/>
  <c r="G9" i="10"/>
  <c r="D9" i="10"/>
  <c r="F5" i="10"/>
  <c r="D6" i="10"/>
  <c r="E7" i="10"/>
  <c r="F10" i="10"/>
  <c r="F6" i="10"/>
  <c r="G6" i="10"/>
  <c r="E6" i="10"/>
  <c r="I6" i="10" s="1"/>
  <c r="F4" i="10"/>
  <c r="C6" i="10"/>
  <c r="D10" i="10"/>
  <c r="G10" i="10"/>
  <c r="E4" i="10"/>
  <c r="G4" i="10"/>
  <c r="D5" i="10"/>
  <c r="G5" i="10"/>
  <c r="E5" i="10"/>
  <c r="G8" i="10"/>
  <c r="D8" i="10"/>
  <c r="F8" i="10"/>
  <c r="E8" i="10"/>
  <c r="C4" i="10"/>
  <c r="C9" i="10"/>
  <c r="C8" i="10"/>
  <c r="C5" i="10"/>
  <c r="C10" i="10"/>
  <c r="C7" i="10"/>
  <c r="I9" i="10" l="1"/>
  <c r="I7" i="10"/>
  <c r="I10" i="10"/>
  <c r="I5" i="10"/>
  <c r="I4" i="10"/>
  <c r="I8" i="10"/>
  <c r="H7" i="10"/>
  <c r="H10" i="10"/>
  <c r="H6" i="10"/>
  <c r="J6" i="10" s="1"/>
  <c r="H5" i="10"/>
  <c r="H9" i="10"/>
  <c r="J9" i="10" s="1"/>
  <c r="H4" i="10"/>
  <c r="H8" i="10"/>
  <c r="C11" i="10"/>
  <c r="J7" i="10" l="1"/>
  <c r="J10" i="10"/>
  <c r="J8" i="10"/>
  <c r="J4" i="10"/>
  <c r="J5" i="10"/>
  <c r="H11" i="10"/>
  <c r="J12" i="10"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Modelo de datos" type="5" refreshedVersion="5"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Gráficos de Herramienta de autoevaluación (En trabajo) (1).xlsx!Eficacia_institucional" type="102" refreshedVersion="5" minRefreshableVersion="5">
    <extLst>
      <ext xmlns:x15="http://schemas.microsoft.com/office/spreadsheetml/2010/11/main" uri="{DE250136-89BD-433C-8126-D09CA5730AF9}">
        <x15:connection id="Eficacia_institucional-893cc90e-d0ea-489b-8cf1-392e2e98f2c8">
          <x15:rangePr sourceName="_xlcn.WorksheetConnection_GráficosdeHerramientadeautoevaluaciónEntrabajo1.xlsxEficacia_institucional1"/>
        </x15:connection>
      </ext>
    </extLst>
  </connection>
  <connection id="3" xr16:uid="{00000000-0015-0000-FFFF-FFFF02000000}" name="WorksheetConnection_Gráficos de Herramienta de autoevaluación (En trabajo) (1).xlsx!Gestion_de_activos" type="102" refreshedVersion="5" minRefreshableVersion="5">
    <extLst>
      <ext xmlns:x15="http://schemas.microsoft.com/office/spreadsheetml/2010/11/main" uri="{DE250136-89BD-433C-8126-D09CA5730AF9}">
        <x15:connection id="Gestion_de_activos-8baeb871-1cfe-4f62-8dae-c4c8a224dcf0">
          <x15:rangePr sourceName="_xlcn.WorksheetConnection_GráficosdeHerramientadeautoevaluaciónEntrabajo1.xlsxGestion_de_activos1"/>
        </x15:connection>
      </ext>
    </extLst>
  </connection>
  <connection id="4" xr16:uid="{00000000-0015-0000-FFFF-FFFF03000000}" name="WorksheetConnection_Gráficos de Herramienta de autoevaluación (En trabajo) (1).xlsx!Gobernanza8" type="102" refreshedVersion="5" minRefreshableVersion="5">
    <extLst>
      <ext xmlns:x15="http://schemas.microsoft.com/office/spreadsheetml/2010/11/main" uri="{DE250136-89BD-433C-8126-D09CA5730AF9}">
        <x15:connection id="Gobernanza8-9187ac1d-1d04-4c2d-834a-2c1011ed96d5">
          <x15:rangePr sourceName="_xlcn.WorksheetConnection_GráficosdeHerramientadeautoevaluaciónEntrabajo1.xlsxGobernanza81"/>
        </x15:connection>
      </ext>
    </extLst>
  </connection>
  <connection id="5" xr16:uid="{00000000-0015-0000-FFFF-FFFF04000000}" name="WorksheetConnection_Gráficos de Herramienta de autoevaluación (En trabajo) (1).xlsx!Movilizacion_recursos" type="102" refreshedVersion="5" minRefreshableVersion="5">
    <extLst>
      <ext xmlns:x15="http://schemas.microsoft.com/office/spreadsheetml/2010/11/main" uri="{DE250136-89BD-433C-8126-D09CA5730AF9}">
        <x15:connection id="Movilizacion_recursos-8325bd48-90f8-4734-9735-72f66ea803ea">
          <x15:rangePr sourceName="_xlcn.WorksheetConnection_GráficosdeHerramientadeautoevaluaciónEntrabajo1.xlsxMovilizacion_recursos1"/>
        </x15:connection>
      </ext>
    </extLst>
  </connection>
  <connection id="6" xr16:uid="{00000000-0015-0000-FFFF-FFFF05000000}" name="WorksheetConnection_Gráficos de Herramienta de autoevaluación (En trabajo) (1).xlsx!Programas" type="102" refreshedVersion="5" minRefreshableVersion="5">
    <extLst>
      <ext xmlns:x15="http://schemas.microsoft.com/office/spreadsheetml/2010/11/main" uri="{DE250136-89BD-433C-8126-D09CA5730AF9}">
        <x15:connection id="Programas-c5b8daa6-ac4c-4bbe-b53c-9cb9422b6dfc">
          <x15:rangePr sourceName="_xlcn.WorksheetConnection_GráficosdeHerramientadeautoevaluaciónEntrabajo1.xlsxProgramas1"/>
        </x15:connection>
      </ext>
    </extLst>
  </connection>
  <connection id="7" xr16:uid="{00000000-0015-0000-FFFF-FFFF06000000}" name="WorksheetConnection_Gráficos de Herramienta de autoevaluación (En trabajo) (1).xlsx!riesgos_salvaguardas" type="102" refreshedVersion="5" minRefreshableVersion="5">
    <extLst>
      <ext xmlns:x15="http://schemas.microsoft.com/office/spreadsheetml/2010/11/main" uri="{DE250136-89BD-433C-8126-D09CA5730AF9}">
        <x15:connection id="riesgos_salvaguardas-6847c458-367c-41ae-97f1-0cc325d4401b">
          <x15:rangePr sourceName="_xlcn.WorksheetConnection_GráficosdeHerramientadeautoevaluaciónEntrabajo1.xlsxriesgos_salvaguardas1"/>
        </x15:connection>
      </ext>
    </extLst>
  </connection>
  <connection id="8" xr16:uid="{00000000-0015-0000-FFFF-FFFF07000000}" name="WorksheetConnection_Gráficos de Herramienta de autoevaluación.xlsx!Administracion" type="102" refreshedVersion="5" minRefreshableVersion="5">
    <extLst>
      <ext xmlns:x15="http://schemas.microsoft.com/office/spreadsheetml/2010/11/main" uri="{DE250136-89BD-433C-8126-D09CA5730AF9}">
        <x15:connection id="Administracion-99eb711e-57f7-46ea-8a6f-464d4bded141">
          <x15:rangePr sourceName="_xlcn.WorksheetConnection_GráficosdeHerramientadeautoevaluación.xlsxAdministracion1"/>
        </x15:connection>
      </ext>
    </extLst>
  </connection>
  <connection id="9" xr16:uid="{00000000-0015-0000-FFFF-FFFF08000000}" name="WorksheetConnection_Income and expenses!$G$5:$P$12" type="102" refreshedVersion="5" minRefreshableVersion="5">
    <extLst>
      <ext xmlns:x15="http://schemas.microsoft.com/office/spreadsheetml/2010/11/main" uri="{DE250136-89BD-433C-8126-D09CA5730AF9}">
        <x15:connection id="Rango-d8ff6ddf-cb3b-4029-9f6f-510187bdd045" autoDelete="1">
          <x15:rangePr sourceName="_xlcn.WorksheetConnection_IncomeandexpensesG5P121"/>
        </x15:connection>
      </ext>
    </extLst>
  </connection>
</connections>
</file>

<file path=xl/sharedStrings.xml><?xml version="1.0" encoding="utf-8"?>
<sst xmlns="http://schemas.openxmlformats.org/spreadsheetml/2006/main" count="2329" uniqueCount="305">
  <si>
    <t>Pre-Registration</t>
  </si>
  <si>
    <t>Selection of Standards</t>
  </si>
  <si>
    <t>Complete este campo</t>
  </si>
  <si>
    <t>A. Governance</t>
  </si>
  <si>
    <t>Standards</t>
  </si>
  <si>
    <t>Score Obtained (0-3)</t>
  </si>
  <si>
    <t>Applicability</t>
  </si>
  <si>
    <t>Qualitative Assessment</t>
  </si>
  <si>
    <t>Standard 1</t>
  </si>
  <si>
    <t>1. Use of Assets</t>
  </si>
  <si>
    <t>Standard 2</t>
  </si>
  <si>
    <t>2. Governing Body</t>
  </si>
  <si>
    <t>Standard 3</t>
  </si>
  <si>
    <t>3. Member Selection</t>
  </si>
  <si>
    <t>Standard 4</t>
  </si>
  <si>
    <t>4. Specialized Committees</t>
  </si>
  <si>
    <t>Standard 5</t>
  </si>
  <si>
    <t>5. Meetings and Records</t>
  </si>
  <si>
    <t>Standard 6</t>
  </si>
  <si>
    <t>6. Fiduciary Responsibilities</t>
  </si>
  <si>
    <t>Standard 7</t>
  </si>
  <si>
    <t>7. Conflicts of Interest</t>
  </si>
  <si>
    <t>Standard 8</t>
  </si>
  <si>
    <t>8. Executive oversight</t>
  </si>
  <si>
    <t>Standard 9</t>
  </si>
  <si>
    <t>9. Regulatory Compliance</t>
  </si>
  <si>
    <t>Standard 10</t>
  </si>
  <si>
    <t>10. Autonomy and Regulation</t>
  </si>
  <si>
    <t>Score</t>
  </si>
  <si>
    <t>B. Institutional Effectiveness</t>
  </si>
  <si>
    <t>1. Strategic and financial planning</t>
  </si>
  <si>
    <t>2. Government Collaboration</t>
  </si>
  <si>
    <t>3. Strategic Partnerships</t>
  </si>
  <si>
    <t>4. Program Monitoring and Evaluation</t>
  </si>
  <si>
    <t>5. Institutional Follow-up</t>
  </si>
  <si>
    <t>6. Image and Communications Management</t>
  </si>
  <si>
    <t>7. Online Presence</t>
  </si>
  <si>
    <t>8. Reports to audiences</t>
  </si>
  <si>
    <t>C. Programs</t>
  </si>
  <si>
    <t>1. Project Monitoring and Evaluation</t>
  </si>
  <si>
    <t>2. Beneficiary Assessment</t>
  </si>
  <si>
    <t>3. Grant allocation processes</t>
  </si>
  <si>
    <t>4. Grant Agreements</t>
  </si>
  <si>
    <t>5. Capacity Building</t>
  </si>
  <si>
    <t>6. Support in Monitoring Reports</t>
  </si>
  <si>
    <t>7. Establishment of indicators</t>
  </si>
  <si>
    <t>8. Resource mobilization for monitoring</t>
  </si>
  <si>
    <t>9. Procurement Transparency</t>
  </si>
  <si>
    <t>10. Project Implementation Standards</t>
  </si>
  <si>
    <t>Standard 11</t>
  </si>
  <si>
    <t>11. Virtual Management Systems</t>
  </si>
  <si>
    <t>Standard 12</t>
  </si>
  <si>
    <t>12. Feasibility Studies</t>
  </si>
  <si>
    <t>D. Administration</t>
  </si>
  <si>
    <t>1. HR Regulatory Compliance</t>
  </si>
  <si>
    <t>2. Job Descriptions and Budgeting</t>
  </si>
  <si>
    <t>3. Organizational Charts and Hierarchy</t>
  </si>
  <si>
    <t>4. Performance Evaluation</t>
  </si>
  <si>
    <t>5. Compensation and Benefits</t>
  </si>
  <si>
    <t>6. Resource Allocation</t>
  </si>
  <si>
    <t>7. Operational Manuals</t>
  </si>
  <si>
    <t>8. Efficient and Transparent Procurement</t>
  </si>
  <si>
    <t>9. Annual External Audit</t>
  </si>
  <si>
    <t>10. Technology Management</t>
  </si>
  <si>
    <t>11. Cybersecurity Policies</t>
  </si>
  <si>
    <t>12. Management Software</t>
  </si>
  <si>
    <t>E. Asset Management</t>
  </si>
  <si>
    <t>1. Investment Policies</t>
  </si>
  <si>
    <t>2. Investment Portfolio Management</t>
  </si>
  <si>
    <t>3. Prudent Investment</t>
  </si>
  <si>
    <t>4. Capital Preservation</t>
  </si>
  <si>
    <t>5. Investment Approval</t>
  </si>
  <si>
    <t>6. Investment Experts</t>
  </si>
  <si>
    <t>7. Capacity Assessment</t>
  </si>
  <si>
    <t>8. Professional Recruitment</t>
  </si>
  <si>
    <t>9. Periodic Evaluations</t>
  </si>
  <si>
    <t>10. Alignment with the Mission</t>
  </si>
  <si>
    <t>F. Resource Mobilization</t>
  </si>
  <si>
    <t>1. Funding Diversification</t>
  </si>
  <si>
    <t>2. Resource Mobilization</t>
  </si>
  <si>
    <t>3. Donor Selection Policies</t>
  </si>
  <si>
    <t>4. Resource Leveraging</t>
  </si>
  <si>
    <t>5. Financial Intermediation</t>
  </si>
  <si>
    <t>6. Governmental and International Partnerships</t>
  </si>
  <si>
    <t>7. Compliance with Financial Agreements</t>
  </si>
  <si>
    <t>8. Cost-Sharing</t>
  </si>
  <si>
    <t>9. Communication with Donors and Partners</t>
  </si>
  <si>
    <t>G. Risk Management</t>
  </si>
  <si>
    <t>1. Risk Management</t>
  </si>
  <si>
    <t>2. Social and Environmental Safeguards</t>
  </si>
  <si>
    <t>3. Compliance with Donor Standards</t>
  </si>
  <si>
    <t>4. Gender Perspective</t>
  </si>
  <si>
    <t>5. Monitoring and accountability</t>
  </si>
  <si>
    <t>6. Occupational safety and welfare</t>
  </si>
  <si>
    <t>7. Whistleblower Protection</t>
  </si>
  <si>
    <t>Qualitative Rating</t>
  </si>
  <si>
    <t>Core Area</t>
  </si>
  <si>
    <t>#</t>
  </si>
  <si>
    <t>Practice Standard Number</t>
  </si>
  <si>
    <t>Practice Standard Text</t>
  </si>
  <si>
    <t>Practical Considerations</t>
  </si>
  <si>
    <t>External Resources</t>
  </si>
  <si>
    <t>Governance</t>
  </si>
  <si>
    <t>Governing documents clearly define the purposes for which a Conservation Trust Fund’s or a Program Account’s assets may be used.</t>
  </si>
  <si>
    <t xml:space="preserve">•	Prepare or improve a statement of purpose that is clear and includes the achievement of conservation impacts and the efficient management of the CTF's financial assets. Verify if a Statement of Charitable Purpose is necessary. </t>
  </si>
  <si>
    <t>• Legal and Governance resources from CFA Environmental Funds Toolkit 
https://www.conservationfinancealliance.org/legal-and-governance 
NOTE: This is a living page, relevant reources might not be available at all times.</t>
  </si>
  <si>
    <t>Governing documents clearly define the composition, powers and responsibilities of the governing body (or bodies). A governing body’s composition is designed so that its members will have a high level of independence and stakeholder representation.</t>
  </si>
  <si>
    <t>•	Verify that the number of governing bodies generally is between 5 to 20 members from various sectors and backgrounds, depending on the legal requirements in the country.
•	Ensure that the governing body provides sufficient diversity and representativeness, different types of expertise.
•	Ensure that there are checks and balances against the power of a small number of individual members in the governing body.
•	Ensure that the different donors that require representation on the governing body for political reasons, or different countries, or different key government ministries whose interests may differ significantly or as a condition for making a large donation, are represented.
•	Verify there is a quorum for the governing body to hold meetings to ensure that decisions cannot be approved by only a small subset of the members.
•	Guarantee the CTF's independence to help prevent a CTF’s grants from being used simply to replace government budgetary support for protected areas and conservation or misused for political purposes.
•	Verify that the governing bodies ensure a greater degree of independence when the members are not interested parties at all.
•	Some CTFs encourage government representatives on the governing body but may choose to prohibit them from holding officer positions to avoid conflict of interest perceptions.</t>
  </si>
  <si>
    <t>Governing body members are selected or appointed based on their competencies and commitment to contribute meaningfully to the CTF‘s (or Program Account’s) overall mission and responsibilities.</t>
  </si>
  <si>
    <t xml:space="preserve">•	When possible, procure a Directors and Officers liability insurance to protect governing body members.
•	Ensure the existence of a succession plan.
•	Identify and include under-represented groups and/or leaders from influence areas of the CTF. 
•	Verify if there is a clear limit on the number of consecutive terms that can be held by a governing body.
•	Verify that the terms of office of governing bodies are staggered. </t>
  </si>
  <si>
    <t>Specialized committees are established by governing bodies to provide advice and to perform certain functions of the CTF or Program Account more effectively and efficiently.</t>
  </si>
  <si>
    <t xml:space="preserve">•	Ensure the existence of clear guidelines to clarify decision-making responsibilities between committees and the governing body. Create them if needed.
•	Determine what decisions specialized committees can make and when they bring their recommendations to the full governing body for a vote.
•	Verify that the committee/s include/s one or two governing body members with expertise in this field and, ideally, one or more outside experts. 
•	When possible, appoint an Audit Committee to provide oversight on internal controls and compliance, and review financial reporting processes.
•	Ensure that the Scientific and Technical Committee include at least one governing member and a number of outside scientific and conservation experts. 
•	Verify the existence of a Fundraising Committee or monitor the search for funding opportunities.
•	In case of undeclared conflict of interest, the Ethics Committee and/or Governance Committee serves as an independent accountability mechanism to address grievances. </t>
  </si>
  <si>
    <t>A governing body has at least three meetings per year and maintains accurate written records of all meetings and decisions.</t>
  </si>
  <si>
    <t xml:space="preserve">•	Ensure the scheduling of minimum 3 regular CTF meetings. 
•	Verify the existence of a process for electronic voting
•	Put in place a system for minute-taking, approving, and sharing with all governing body representatives.
•	Ensure the existence of a CTF's Chief Executive or Programme Account Manager responsible for implementing the governing body's policies and decisions. </t>
  </si>
  <si>
    <t>Governing body members understand their fiduciary responsibilities and ensure they have (or acquire) the competence necessary to carry them out.</t>
  </si>
  <si>
    <t xml:space="preserve">•	Ensure the existence of a minimum standard of care for governing body members to perform at.
•	Verify and share the legal liabilities associated with governing body members who fail to carry out their responsibilities.
•	Ensure that all the governing body members receive the list of responsibilities and other pertinent material that will allow them to participate meaningfully in governing body discussions and decision-making. </t>
  </si>
  <si>
    <t>• English "common law" applicable in the United Kingdom, United States, and British Commonwealth countries.
• Statutory laws 
• Partial list of governing body fiduciary responsibilities in page 40 of the Practice Standards for Conservation Trust Fund - 2020 edition.
• Legal and Governance resources from CFA Environmental Funds Toolkit 
https://www.conservationfinancealliance.org/legal-and-governance 
NOTE: This is a living page, relevant reources might not be available at all times.</t>
  </si>
  <si>
    <t>CTFs establish effective conflict of interest policies to identify, avoid, and manage potential and actual conflicts of interest and reduce exposure to favoritism and reputational risk.</t>
  </si>
  <si>
    <t>•	Ensure the approval of the conflict of interest and/or ethics policy and procedures.
•	Deliver and collect signed disclosure forms of conflict of interest policy acknowledgments from all CTF's members.
•	Annually renew the disclosure forms.
•	Define how will a conflict of interest be managed. 
•	Verify the existence of a reimbursement policy for governing body members.</t>
  </si>
  <si>
    <t xml:space="preserve">• Legal and Governance resources from CFA Environmental Funds Toolkit 
https://www.conservationfinancealliance.org/legal-and-governance </t>
  </si>
  <si>
    <t>The governing body recruits and oversees a full-time chief executive, and as needed, Program Account managers.</t>
  </si>
  <si>
    <t>•	Ensure the appointment of a Chief Executive or Programme Account Manager to effectively and efficiently manage the CTF's daily operations.
•	Verify that there is a clear distinction between the roles of the governing body and Chief Executive or Programme Account Manager.
•	Conduct annual evaluations of the Chief Executive/Programme Account Manager's performance</t>
  </si>
  <si>
    <t>CTFs keep a “compliance list” to monitor and ensure full compliance with all applicable laws and regulations, their own governing documents, and legal agreements between a CTF and its donors.</t>
  </si>
  <si>
    <t>•	Ensure a current compliance list.
•	Ensure compliance with all applicable laws from the different countries where the CTF’s operations take place. 
•	Maintain an updated checklist and schedule for all the reports to be submitted to government agencies and/or donors. 
•	Ensure that there is an updated list of all grants made by the CTF, donations received, total operation expenses, and annual investment income or loss.</t>
  </si>
  <si>
    <t>• Applicable laws of compliace of the country where the CTF operates, where it is legally established, where the CTF's investments are located or managed and where the CTF fundraises.
• Anti-corruption laws
• Data protection laws
• Anti-money laundering laws
• Anti-terrorism laws
• Legal and Governance resources from CFA Environmental Funds Toolkit 
https://www.conservationfinancealliance.org/legal-and-governance 
NOTE: This is a living page, relevant reources might not be available at all times.</t>
  </si>
  <si>
    <t>CTFs are established under the laws of a country that effectively ensures a CTF’s independence from government, has clear and well enforced laws concerning private non-governmental organizations (including foundations or trusts), and does not subject a CTF to paying substantial taxes.</t>
  </si>
  <si>
    <t>•	Ensure the CTF is established (offshore or not) in a country whose legal system ensures autonomy and has a low level of taxation. 
•	If the CTF is established outside of the beneficiary country, ensure there are limited restrictions. (For more information read page 49 of the Practice Standards for Conservation Trust Funds - 2020 edition)</t>
  </si>
  <si>
    <t>• Tax Laws
• Legal and Governance resources from CFA Environmental Funds Toolkit 
https://www.conservationfinancealliance.org/legal-and-governance 
NOTE: This is a living page, relevant reources might not be available at all times.</t>
  </si>
  <si>
    <t>Institutional Effectiveness</t>
  </si>
  <si>
    <t>CTFs prepare strategic and financial plans that translate their values, broad vision, and mission statements into specific goals, objectives and activities.</t>
  </si>
  <si>
    <t>•	Ensure that there are clear future goals for the CTF in the strategic plan including specific approaches and a specific timeline.
•	Ensure that the business plan has detailed financial planning.
•	Verify the existence of a clear value statement that defines operational culture. 
•	Verify the existence of clear vision and mission statements. 
•	Ensure the goals in the strategic plan are realistic and attainable.
•	Ensure the strategic plan reflects the CTF's priorities to guide the decision-making process.
•	Ensure a participatory process that allows different stakeholders to help improve the strategic plan. 
•	When possible, verify that the goals of the CTF are aligned with international priorities.
•	Ensure the scheduling of periodic reviews of the strategic plan.</t>
  </si>
  <si>
    <t>• Review page 52 of the Practice Standards for Conservation Trust Funds - 2020 edition for a guideline for Strategic Plan.
• The Aichi Biodiversity Targets
• Sustainable Development Goals
• The Paris Agreement</t>
  </si>
  <si>
    <t>As public benefit organizations, CTFs actively pursue opportunities to collaborate with all relevant levels of national government(s) on achieving conservation and sustainable development priorities.</t>
  </si>
  <si>
    <t>•	Actively engage in the revision and improvement of national regulatory and policy frameworks.
•	Contribute to national strategic planning for biodiversity conservation, climate change, and sustainable development.
•	Support the government’s commitments to meet international biodiversity and climate action goals, and SDGs.
•	Identify priority areas for biodiversity conservation to guide the use of the CTF’s grant financing.
•	Work with the government on budgeting and funding for protected areas to demonstrate matching for international cooperation funds.
•	Finance sustainable development objectives by restoring and managing natural resources and ecosystems that provide direct benefits to communities.
•	Support nature-based solutions that contribute to biodiversity and natural resources conservation and restoration, while contributing to mitigate and/or adapt to climate change.
•	Lay the groundwork for new financing mechanisms from international cooperation funds and private sector engagement, to advance climate change mitigation and adaptation, invest in the SDGs, and support biodiversity conservation.
•	Become accredited as agencies with multilateral funds such as the Global Environment Facility, the Green Climate Fund, or the Adaptation Fund.
•	Support efforts to build in-country financing mechanisms through biodiversity offsets, mitigation schemes, environmental compensation, payment for environmental services, etc.
•	Facilitate access of civil society (especially communities and national NGOs) to government through the CTF’s mixed public-private governing body and/or convening opportunities.
•	Actively engage in the revision of tax policies to allow for the collection of special taxes and to provide incentives for personal and corporate contributions to charitable conservation entities thereby increasing resources for conservation.
•	Finance capacity building and institutional strengthening for public agencies, including the protected areas’ management teams.</t>
  </si>
  <si>
    <t xml:space="preserve">• National regulatory and policy frameworks
• Tax policies
• The Green Climate Fund
• The Global Environment Facility
• The Adaptation Fund </t>
  </si>
  <si>
    <t>CTFs actively seek partnerships at the national or international levels with key actors in donor agencies, businesses, non-governmental organizations, communities and research and academic institutions.</t>
  </si>
  <si>
    <t>•	Encourage a good relationship between governing body, managers, staff, and the CTF's partners.
•	Ensure the strategic plan includes the development of partnership relationships.
•	Encourage collaborations with donors to harmonize donor requirements for management tools.
•	When possible, adopt recognized safeguards and global standards for evaluation systems and reporting. 
•	Motivate partnerships with industries and finance institutions to help them incorporate environmental and sustainable solutions.
•	Verify that the partnerships have clear partnership agreements that include specific goals and responsibilities for the project.</t>
  </si>
  <si>
    <t>• ISO9000</t>
  </si>
  <si>
    <t>CTFs monitor and evaluate their programs in relation to their mission and strategic plan, and in relation to national-level and international-level conservation indicators, targets, and strategies.</t>
  </si>
  <si>
    <t>•	Verify that the governing body approves well-written plans, particularly strategic and conservation plans, with clear cause-and-effect logical connections and measurable goals.
•	When possible, adopt national-level conservation indicators, targets, and strategies linked to commitments to international conventions.
•	When appropriate and possible, make use of existing scientific data rather than developing expensive monitoring systems.
•	Verify that the Annual Report reflects the CTF's impact and national/international contribution by reporting on their indicators and targets.
•	Schedule and implement a comprehensive independent evaluation at least once every three to five years and use the feedback.</t>
  </si>
  <si>
    <t>• Sustainable Development Goals
• Theory of change frameworks
• National-level conservation indicators 
• When applicable scientific databases
Output/outcome impact</t>
  </si>
  <si>
    <t>CTFs track their institutional evolution with internal reporting, monitoring and evaluation, and financial management reporting, to support informed decision-making by their governing bodies.</t>
  </si>
  <si>
    <t>•	Ensure that the management and staff prepare internal reports responding to the needs of the governing body.
•	If CTF's goals are not being met, consider adopting "Performance Management".</t>
  </si>
  <si>
    <t>• Review page 61 of the Practice Standards for Conservation Trust Funds - 2020 edition for a basic guideline on periodic reports.</t>
  </si>
  <si>
    <t>CTFs actively manage their image, clearly convey their values, mission, program goals and impact, and define staff authority for communicating with external audiences through a comprehensive communications policy.</t>
  </si>
  <si>
    <t>•	Ensure that there is a person responsible and, whenever possible, budget allocation for communications, press management, and public presentations. 
•	Verify that the communications manual provides a clear message about the CTF's mission, vision, and values.
•	Ensure that the internal communications are clear and consistent for all the staff.
•	When possible, invest in an annual institutional communications plan.
•	Verify the existence of a crisis communication plan.</t>
  </si>
  <si>
    <t>• Review page 63 of the Practice Standards for Conservation Trust Funds - 2020 edition for a basic guideline on communications plan.</t>
  </si>
  <si>
    <t>CTFs maintain a public presence on the internet through a website(s) and social media.</t>
  </si>
  <si>
    <t xml:space="preserve">•	Establish the CTF’s branding and overall message.
•	Raise awareness of environmental and sustainable development issues and opportunities.
•	Enable grantee applicants to view upcoming Calls for Proposals, download applications, and access other grant-related information.
•	Engage with broader audiences than standard stakeholders.
•	Reinforce credibility through transparently publishing annual reports, audits, and programme reports.
•	Sustain or increase support from donors and volunteers.
•	Ensure that there is a person responsible for managing the website, own the domain name, and have a clear contractual relationship with the hosting service.
•	Ensure that all intellectual property belongs to the CTF.
•	Verify the maintenance of an annual budget for website maintenance to keep it secure and regularly updated.
•	Ensure that the names of all the members of a CTF’s governing body, the names of a CTF’s senior management staff, and a list of donors to the CTF are included in the Annual Report
•	Verify the storytelling of the CTF's communication since it is one of the most powerful tools for capturing people’s attention.
•	Ensure there is appropriately given credit and publishing rights for photos and graphic design elements.
•	Ensure that the content can be seen on mobile phones, tablets, and other portable devices. </t>
  </si>
  <si>
    <t>• Communications resources from CFA Environmental Funds Toolkit 
https://www.conservationfinancealliance.org/communications
NOTE: This is a living page, relevant reources might not be available at all times.</t>
  </si>
  <si>
    <t>CTFs report to different audiences for different purposes.</t>
  </si>
  <si>
    <t xml:space="preserve">•	Ensure compliance with externally prescribed reporting, monitoring, and evaluating requirements.
•	Verify that the governing documents clearly state the purpose of reporting, monitoring, and evaluating and the form it takes. 
•	Ensure the needs of the different audiences are met with the reports.
•	Ensure transparency with the donors and the public by including audit findings and yearly financial reports in the annual report. </t>
  </si>
  <si>
    <t>Programs</t>
  </si>
  <si>
    <t>CTFs design programs/projects to include monitoring and evaluation indicators that support evidence-based reporting of conservation, sustainable development, or climate action impacts.</t>
  </si>
  <si>
    <t xml:space="preserve">•	Ensure that the CTF's goals are SMART (Specific, Measurable, Attainable, Relevant, and Timely).
•	Ensure that there is evidence collected to measure the impact through indicators. 
•	Verify that there is a baseline for all the indicators used to measure impact. 
•	Ensure a thoughtful selection process of limited and manageable key indicators. </t>
  </si>
  <si>
    <t>• Grant Making resources from CFA Environmental Funds Toolkit 
https://www.conservationfinancealliance.org/grant-making
NOTE: This is a living page, relevant reources might not be available at all times.</t>
  </si>
  <si>
    <t>When awarding grants, CTFs evaluate potential grantees by requiring them to submit key information and by making direct contact with them.</t>
  </si>
  <si>
    <t>•	Requests that each potential grantee provides up-to-date background information as part of their grant application.
•	Verify that interviews and pre-grant award site visits are scheduled to confirm information.</t>
  </si>
  <si>
    <t>CTFs establish well-defined grant award processes that aim to select high quality proposals in a timely manner through competitive means.</t>
  </si>
  <si>
    <t>•	Ensure the existence of a clear grant-making procedure to guide the grant award process.
•	Ensure that the grant-award process has clear instructions that allow potential grantees to prepare a proposal.
•	Ensure the call for proposals is widely distributed by as many means as reasonably possible. 
•	Ensure that a section of the CTF website is dedicated to the grant award process. 
•	Ensure that there are designated staff members to answer questions from grant applicants.
•	Ensure communication with the protected area's leadership to consult priorities when funding is made available to a protected area.
•	To reduce time and costs implement a two-step selection process to determine the grantee's eligibility. 
•	Ensure that any individual giving advice on grant selection has no direct relationship with the grants to avoid conflict of interest.
•	Consider providing training to potential grantees to improve their proposal writing and project design skills. 
•	Ensure to provide timely notification to all applicants that do not receive funding. 
•	Ensure feedback is available on an equal-opportunity basis to all rejected applicants. 
•	Ensure there are responsible persons and procedures for handling contentious cases.</t>
  </si>
  <si>
    <t>• Review page 75 of the Practice Standards for Conservation Trust Funds - 2020 edition for a brief description on two-steps selection critera.</t>
  </si>
  <si>
    <t>CTFs conclude grant-award cycles with a signed contract with their grantees that sets out all important understandings and obligations related to the financing CTFs will provide.</t>
  </si>
  <si>
    <t>•	For CTFs with execution responsibility for procurement of goods and services ensure that contract clauses clarify the following: 
•	Ownership, once the items or infrastructure procured, are delivered to the grantee.
•	Define which party has oversight responsibility for procured services while they are being rendered. 
•	For CTFs supporting protected areas ensure the signing of a general memorandum of understanding that is clear on how parties will work together.</t>
  </si>
  <si>
    <t>• Review pages 77-78 of the Practice Standards for Conservation Trust Funds - 2020 edition for a general guideline of contracts with grantees.</t>
  </si>
  <si>
    <t>CTFs strengthen the capacity of potential grantees to prepare responsive proposals and effectively implement grant-funded activities.</t>
  </si>
  <si>
    <t xml:space="preserve">•	Ensure there are processes in place to formally recognize training as a necessary expense of managing the grant programme. 
•	Ensure the participation of an independent party for the final proposal review when the CTF has participated in the drafting.
•	Ensure that technical assistance is provided on a need basis and not to favor some grantees over others. </t>
  </si>
  <si>
    <t>• Review page 79 of the Practice Standards for Conservation Trust Funds - 2020 edition for a continued general guideline of contracts with grantees.</t>
  </si>
  <si>
    <t>CTFs support their grantees by providing clear reporting templates, frameworks and information requirements for monitoring and evaluating grant performance.</t>
  </si>
  <si>
    <t>•	Verify that the grant contract has standardized reporting templates, frameworks, and other means for capturing information of the grant performance.
•	Ensure that the reporting, monitoring, and evaluation asked of the grantees monitors their ability to comply with the grant's conditions and objectives. 
•	Ensure that the monitoring requirements are explicit and clear in the grant agreement.
•	If necessary, provide the grantees with training and technical assistance to enable them to conduct self-evaluation.</t>
  </si>
  <si>
    <t>CTFs establish indicators and measures in the grant agreement and/or its required monitoring plan.</t>
  </si>
  <si>
    <t xml:space="preserve">•	Ensure the appropriate selection of indicators and consistent data collection across grantees.
•	Ensure there is a balance between performance monitoring and impact monitoring for the grantees.
•	Ensure that the monitoring is cost-effective and reproducible. </t>
  </si>
  <si>
    <t>CTFs mobilize staff, contractors, and often the grantee itself to monitor grantees’ progress.</t>
  </si>
  <si>
    <t>•	Verify that a specific reporting schedule is outlined in the grant agreement.
•	Ensure that there are reminders in writing several weeks before a report is due. 
•	Ensure that staff makes periodic reviews of technical and financial results, conducts interviews with grantees, and makes field visits. 
•	Ensure that the grantees receive feedback on their reports.
•	Ensure that the grantees receive in writing the result of whether the progress is sufficient or insufficient. If the progress is insufficient, request an explanation and a proposed course of action.
•	Ensure that there is a process to determine if a project's delay is justifiable or not.
•	In case a grantee's response is unacceptable, ensure the grantee is informed that the governing body will decide if the grant should be suspended or terminated.</t>
  </si>
  <si>
    <t>CTFs ensure that grantees apply effective, effcient and transparent procurement processes and practices such that appropriate high-quality goods or services are obtained at the best prices for value in a given market.</t>
  </si>
  <si>
    <t>•	Ensure that there is a requirement of information on a potential grantee's practices for procuring goods and services and their acceptability determined at the earliest stage of the grant cycle.
•	If grantees are public entities, guarantee they follow and observe public procurement laws. 
•	Ensure that the goods and services to be financed are appropriate for the project and will be procured at fair market prices and under reasonable contracting conditions.
•	Verify actual ex-post procurement practices during field evaluation.</t>
  </si>
  <si>
    <t>• National public procurement laws
• Grant Making resources from CFA Environmental Funds Toolkit 
https://www.conservationfinancealliance.org/grant-making
NOTE: This is a living page, relevant reources might not be available at all times.</t>
  </si>
  <si>
    <t>CTFs that accept execution responsibility apply the same standards to the service they provide for grantees as they apply to the service they carry out for their own administration.</t>
  </si>
  <si>
    <t>•	Ensure that the procurement plan referred to in Administrative Standard 8 is prepared in accordance with the cycle of the programme or project being financed.
•	When the CTFs provide audit services for a program or project, ensure they follow the Administrative Standard 9.</t>
  </si>
  <si>
    <t>CTFs develop systems that enable online proposal applications and track project progress with grantees.</t>
  </si>
  <si>
    <t xml:space="preserve">•	Ensure there are online proposal submission opportunities.
•	Ensure the online design of modules whereby CTF programme manager and each grantee can submit data and see the information. 
•	Verify that for the online system each grantee has password access solely to their own grant information.
•	When possible, ensure the use of a follow-up questionnaire to find out how satisfied grantees are with the grant experience and what improvements can be made. </t>
  </si>
  <si>
    <t>CTFs conduct feasibility assessments to evaluate new program opportunities.</t>
  </si>
  <si>
    <t>•	Ensure the management of internal and external expectations on CTF capacity for effective programming. 
•	Ensure there is clarity on who's authority is needed to start a new project. 
•	Ensure that there is a donor and partner commitment to a multi-year budget and plan prior to inception. 
•	Key considerations for assessing a new programme opportunity according to the Practice Standards are: 
•	Alignment of the proposed programme with the Vision, Mission, Values, and Strategic Plan.
•	A clear statement of goals and outcomes with clear targets, a baseline, and key performance indicators.
•	Potential positive impact on CTF’s mission if programme is successful.
•	Efficiencies and economies of scale: if the proposal aligns well with other geographic and/or programme priorities.
•	Frank assessment of CTF’s institutional capabilities and capacity needs.
•	Legal analysis to understand the regulatory and compliance issues.
•	Funding requirements and opportunities for matching funds.
•	Anticipated expenses.
•	Availability of key partners and leaders, both internal and external, who can effectively manage the programme
•	Availability of the necessary technical expertise in current staff, in the labor pool, via consultants, and/or in partners.
•	Risk factor assessment to determine potential reputational issues and barriers to effective execution, including the potential impact on existing programmes.
•	Ensure that required safeguards are put in place.</t>
  </si>
  <si>
    <t>Administration</t>
  </si>
  <si>
    <t>CTFs’ Human Resources policies conform to their country’s laws, policies and regulations.</t>
  </si>
  <si>
    <t>•	In countries where employment termination is a complicated process, a possibility is to hire key potential staff as consultants to determine their fit before offering full-time positions.
•	In countries that require a payment for years of service upon retirement, resignation, or dismissal, maintain a compensation pool to ensure those obligations are met. 
•	Ensure the internal policies are clear regarding safeguarding the health and safety of staff.</t>
  </si>
  <si>
    <t>• Finance and Administration resources from CFA Environmental Funds Toolkit 
https://www.conservationfinancealliance.org/finance-and-administration
NOTE: This is a living page, relevant reources might not be available at all times.</t>
  </si>
  <si>
    <t>CTFs set clear job descriptions, and budget adequate resources, to allow the chief executive, managers, and staff to perform effectively and effciently.</t>
  </si>
  <si>
    <t xml:space="preserve">•	Ensure the use of a general template for all job descriptions with non-discriminatory language, covering topics like: job title, location, regular/temporary, full/part-time, clarity on the reporting structure, and minimum and preferred qualifications.
•	Ensure there are clear roles and responsibilities communicated to all the staff members to ensure they appropriately use their time and skills.
•	Ensure there are performance evaluations and that they are effective by using the job description as a guideline.
•	Ensure all staff has the equipment, workplace tools, and a conducive environment to perform well.
•	Ensure the governing body writes the chief executive job description and that it clearly defines its relationship with programme account managers and governing bodies. 
•	Ensure there is a plan for leadership succession for the chief executive, senior staff, and governing body members. </t>
  </si>
  <si>
    <t>CTFs prepare clear organizational charts that clarify reporting lines and management responsibilities.</t>
  </si>
  <si>
    <t>•	When preparing an organizational chart, ensure to list the governing body at the head of the sheet and then the chief executive with others below in order of rank.
•	Lines are generally drawn between boxes to show the relation of one official or department to the others.
•	Identify areas where a manager may have too many direct reports.</t>
  </si>
  <si>
    <t>CTFs provide all staff members with clear annual goals and periodic written performance reviews.</t>
  </si>
  <si>
    <t xml:space="preserve">•	Ensure internal communications are clear in the procedures for staff goal setting and performance reviews. 
•	Verify that staff members’ immediate superior initiates the performance reviews.
•	Organize periodic 360 reviews.
•	Ensure the confidentiality of human resource files such as salary levels and performance appraisals, and  maintain them in a secure area or under lock and key. </t>
  </si>
  <si>
    <t>CTFs offer staff members compensation and benefits within a pre-specified range based on experience, education and performance.</t>
  </si>
  <si>
    <t>•	Verify that there is a baseline of salary range and a salary scale that reflects different levels of education and experience.
•	Ensure that a comparison of total compensation packets between employees is done to minimize inequities between co-workers within the CTF.
•	Ensure that there is a system for performance-based compensation.
•	Ensure salary adjustments based on the anticipated effect of inflation to ensure the cost-of-living adjustment.
•	The governing body is aware of and annually approves the chief executive's compensation.
•	Ensure that there is good communication of the intangible rewards (impact of the work in the field, remote work, training and development opportunities) to keep staff satisfied and motivated.</t>
  </si>
  <si>
    <t>CTFs allocate their available resources to maximize funding for grant making and programs, while also setting an overhead rate suffcient to achieve institutional strategic objectives.</t>
  </si>
  <si>
    <t xml:space="preserve">•	Ensure that the chief executive prepares budget requests and updates the governing body on the use of financial resources.
•	Ensure that the rationale for overhead allocation and the basis for its calculation need to be defined. 
•	Ensure the need for a competitive overhead rate is clearly explained to donors.
•	Ensure there is a maximum overhead rate and make sure to work within it. 
•	Ensure there is a budget presentation. </t>
  </si>
  <si>
    <t>One or more operations manuals with up-to-date policies, procedures, and practices guide the day-to-day management of CTFs or Program Accounts.</t>
  </si>
  <si>
    <t>•	Verify that the governing body has approved the operations manual and performs substantive revisions to it.
•	Ensure there is a definition of what constitutes as substantive revision.
•	Ensure there are as many updates as needed to the operations manual.</t>
  </si>
  <si>
    <t>CTFs procure goods and services needed to carry out everyday activities through processes and practices which: are effcient, cost-effective and transparent; assure the appropriate quality of goods and services; and aim to obtain the best price for value in the market.</t>
  </si>
  <si>
    <t xml:space="preserve">•	Ensure that the governing body receives an annual plan showing the approximate value and measure of the procurement of goods and services included in the budget request.
•	Ensure the plan is updated when a budget update is presented. 
•	If there is a large list of procurement needs, include this information on the website to reach a larger number of potential providers. 
•	Ensure there are agreements between the CTF and its donors on the processes and procedures applied to all procurements. </t>
  </si>
  <si>
    <t>CTFs undergo an annual audit by independent external auditors who apply standards that are consistent with internationally accepted accounting standards.</t>
  </si>
  <si>
    <t>•	Ensure that the governing body approves the terms of reference of the audit and the selected audit firm and signs the contract. 
•	Ensure that the audits are used in projects where the CTF would like the specific assurance of accuracy and compliance with regulations.
•	Ensure that the discoveries from external audits are taken into consideration for improving the CTF.
•	Ensure the CTF's transparency by publishing the results of the external audit reports on the CTF website.</t>
  </si>
  <si>
    <t>CTFs select and track the information technology they adopt to ensure secure and standardized operations.</t>
  </si>
  <si>
    <t xml:space="preserve">•	Ensure that the staff members use the same operating system to easily share information.
•	Ensure there is a back-up plan for the documents shared in the cloud in preparation for intermittent electricity and internet outages. 
•	Ensure the budget includes maintenance, security, and support of computers and other technology used. </t>
  </si>
  <si>
    <t>CTFs implement a cybersecurity policy to keep their data and systems safe.</t>
  </si>
  <si>
    <t>•	Deploy current anti-virus, anti-malware, firewalls, and intrusion prevention systems. Download anti-virus and anti-malware software on all computers that are allowed to connect to networks or shared data.
•	Require password security for all users. Strong, unique passwords (at least 12 characters long with upper/lower case, numbers, and special characters) are in place for every organizational account. Digital password managers are worthwhile as they provide consistent updated unique passwords (every 3 months), and/or multi-factor authentication that uses multiple ways to prove identification.
•	Maintain both an on and off-site system back-up.
•	Mobile devices that connect to systems require greater security such as a strong password, facial recognition, or fingerprint for access. If a device is lost or stolen, organizational data is immediately wiped.
•	Identify how to organize data access on a “need-to-know basis.” CTFs can categorize their data as: 1) public; 2) internal; 3) restricted; and 4) highly confidential (e.g. passwords, online bank account access, staff addresses/bank accounts) and set access rules accordingly and restrict staff access to the data they need. For example, not all staff need access to donor records, so minimizing the entry to these “restricted” files limits the potential for data breaches.
•	Higher security is needed for banking that will require a secure browser connection.
•	Make one person the primary responsible (with a trained backup) to maintain information systems, manage backups, and ensure up-to-date security systems are in place.
•	Have an information technology disaster recovery plan in place as part of a broader Business Continuity Plan.</t>
  </si>
  <si>
    <t>CTFs have up to date software in place for automated accounting, financial administration, contract management, and procurement.</t>
  </si>
  <si>
    <t>•	Ensure there is less dependence on multiple manual transactional entries  in order to reduce the time spent on repetitive tasks.
•	Verify to use software in an efficient way.Some software applications now provide account reconciliation, journal entries, and financial statements.
•	Ensure consistency and eliminate variability in how processes are performed by setting and following a system.</t>
  </si>
  <si>
    <t>Asset Management</t>
  </si>
  <si>
    <t>Clear and comprehensive investment policies set out the core principles CTFs apply for managing their assets.</t>
  </si>
  <si>
    <t>•	Ensure that the governing body has approved the investment policy.
•	When needed, ensure that professional guidance is sought when preparing or reviewing the investment policy. 
•	Ensure the investment policy aligns with the CTF mission and goals.
•	Ensure all the conditions imposed by donors are reflected in the investment policy.
•	When needed, ensure programmes have separate investment policies as individual sub-accounts.
•	Ensure  all parties have a clear understanding of the CTF investments. 
•	Ensure that the investment of the endowment capital provides a relatively steady and strong stream of returns and protect purchasing power on the long run.
•	Ensure the investment performance reaches the target return stated in the investment policy.</t>
  </si>
  <si>
    <t>• Investment Management resources from CFA Environmental Funds Toolkit 
https://www.conservationfinancealliance.org/investment-management
NOTE: This is a living page, relevant reources might not be available at all times.</t>
  </si>
  <si>
    <t>CTFs manage their investment portfolios in accordance with investment guidelines that set out the specific parameters to be applied by their investment management consultants, financial advisors and/or the investment managers.</t>
  </si>
  <si>
    <t>•	Ensure that the investment guidelines are prepared by the governing body in collaboration with an investment management consultant.
•	Ensure that the government body formally approves the investment guidelines.
•	Verify that the investment guidelines are consistent with the investment policy. 
•	Ensure that the investment guidelines are reviewed with the investment management consultant at least once per year.
•	Ensure that there is a spending policy for the CTF.
•	Ensure that the target return on the investments covers the spending of the CTF operations and programme activities. 
•	Ensure that the target return includes an inflation offset for changes in purchasing power.
•	Ensure that the target return includes the investment manager fees. 
•	Ensure that an investment portfolio is created to optimize the likelihood of delivering the target return while minimizing risk of capital losses. 
•	Ensure the investment management consultant provides periodic reports on the investment performance, risk surveillance and compliance with investment guidelines.</t>
  </si>
  <si>
    <t>CTFs’ governing bodies, or their committees responsible for overseeing investment management, invest and manage as a prudent investor would invest his or her own funds.</t>
  </si>
  <si>
    <t>•	Ensure the appointment of a committee that has the responsibility to review the general economic and CTF-specific investment factors.
•	Ensure the committee presents the results of its review to the governing body.
•	Ensure the help of an investment management consultant is sought and rely on their information.</t>
  </si>
  <si>
    <t>CTFs seek to preserve endowment capital in order to protect future earning streams.</t>
  </si>
  <si>
    <t>•	Verify if a donor gave explicit conditions for its contribution to an endowment that obligates a CTF to preserve the endowment capital. 
•	Ensure that strategies in the investment policy are included to lower the risk that capital would need to be spent to meet distribution requirements. 
•	Maintain a realistic spending policy. An out-of-date spending policy that maintains a rate of spending which exceeds earnings will lead to invasion of endowment capital.
•	Establish a reserve fund - a reserve fund that can manage operating expenses for many months, as dictated by governing body policy, is usually adequate to withstand the majority of capital market declines. A reserve fund can be created through an allocation from earnings in years when the invested portfolio exceeds target returns or by consistently allocating a small portion of capital gains. The source of the allocation to a reserve fund may be constrained in some countries by laws governing endowments or trusts that limit the spending of income.
•	Obtain some capital in the form of a sinking fund or revolving fund– the ability to spend down a sinking fund (or project funding that acts as a sinking fund) or identify recurring revenue streams to meet distribution obligations can help maintain and even increase endowment capital.
•	Investigate ways to reduce investment expenses – Investment managers may be required by their applicable laws and regulatory authorities to disclose all investment expenses. When this is not applicable, or not all investment expenses are required to be disclosed by law, as part of reporting requirements, investment professionals can be required to provide a report that completely discloses costs. The governing body or its committee responsible for investing can assess those costs and seek potential economies.
•	Strategies for new CTF that are building up endowment capital can include:
•	Establish a sinking fund for use following the endowment’s creation - a sinking fund that allows endowment capital to grow for at least three years if the governing body would otherwise be forced to spend part of the capital during a period of market decline.
•	Begin investment of an endowment with a “phased allocation” - investment that starts with an initial lower allocation to riskier assets (low risk tolerance) and moves to a long-term higher risk-tolerant allocation over a defined timeline. This approach can mitigate losses if capital markets decline in the initial years of investing.</t>
  </si>
  <si>
    <t>CTFs’ governing bodies approve their investment policies, investment guidelines, the process and the outcome of selecting a financial consultant and/or investment manager(s), reports on investment, and financial consultant and/or asset manager performance.</t>
  </si>
  <si>
    <t xml:space="preserve">•	Ensure that the terms of Reference are approved by the governing body documenting the responsibilities of an investment committee.
•	Ensure CTFs capacity to (i) develop an investment policy that reflects the strategic goals of the CTF;  (ii) translate the policy into investment guidelines;  (iii) select managers to make investments;  (iv) compare service provider contract conditions to arrive at the arrangement that is in their best interest;  (v) evaluate the performance of the managers;  (vi) select a risk measure for investment volatility and ensure appropriate reporting;  (vi) ensure that investment decisions and performance are consistent with the investment policy; and (vii) re-evaluate the investment policy in light of changes to the CTF strategy, the investment environment, or changing market condition and make revisions as appropriate. </t>
  </si>
  <si>
    <t>CTFs’ governing bodies: (i) have at least one member who is a qualified professional with knowledge and experience in one or more of the fields of finance, business, or economics; and (ii) provide all members targeted training on the key concepts required to make informed investment management decisions.</t>
  </si>
  <si>
    <t>•	Ensure that CTF actively engages in knowledge sharing and learns from other CTF experiences. 
•	Ensure the CTF's participation in the Conservation Trust Fund Investment Survey.</t>
  </si>
  <si>
    <t>• Results of previous Conservation Trust Investment Survey https://www.conservationfinancealliance.org/ctis
• Multi-year analysis of Conservation Trust Investment Survey available on page 85 of report CTFs 2020: Global Vision, Local Action https://static1.squarespace.com/static/57e1f17b37c58156a98f1ee4/t/5fc78161a038a451bcefe41d/1606910380954/CTF2020_Final.pdf
• Resources made available by RedLAC https://redlac.org/en/recursos/</t>
  </si>
  <si>
    <t>CTFs assess their existing investment capacity, identify what types of investment professionals they may require, and select these professionals through a competitive process and from among investment industry service providers of recognized quality.</t>
  </si>
  <si>
    <t>•	Ensure that the governing body approves the selection process as well as the choice of investment professionals. 
•	Consider a pooling of assets that might bring benefits to smaller CTFs if the fees of the investment professionals are lowered and the CTFs can share each other's investment management expertise. 
•	Ensure that the competitive process used is according to the location is which assets will be invested either national or international. 
•	Ensure that the investment goals are clearly stated to ensure the service provider assigns the portfolio to its most appropriate unit. 
•	Ensure the investment firm providing service also provides detailed information on other services to be offered, an asset allocation strategy, reaction to any issues that might arise from the CTF's investment policy, performance measurement practice, model contract and description of how the provider will work with the governing body or committee. 
•	Ensure that fees are taken into consideration when evaluating investment professional candidates.</t>
  </si>
  <si>
    <t>CTFs contract investment professionals by describing the services to be provided in a clear and comprehensive manner, the objectives of the services, the costs of delivering the services, and the responsibilities of both the service provider and the CTF.</t>
  </si>
  <si>
    <t>•	Ensure that the governing body signs the contract with the investment professional.
•	Ensure that the CTF committee responsible for investment management reviews the contract. 
•	Ensure that the CTF can reserve the right to terminate investment services for any reason and on short notice without penalty.
•	Ensure a smooth transition setting the arrangements for transfer of assets following service agreement termination in the contract.</t>
  </si>
  <si>
    <t>CTFs engage in regular reviews of investment management performance.</t>
  </si>
  <si>
    <t>•	Ensure that the committee responsible for overseeing investment management undertakes a review of investment management performance at least quarterly. 
•	Ensure the investment committee members engage in critical reviews to maintain the desired standard of performance and reporting.
•	Ensure that the performance of the investment management consultant is closely monitored with substantive performance reviews no less than 5 years, earlier when needed.</t>
  </si>
  <si>
    <t>CTFs recognize the importance of investing their assets in a manner consistent with their own missions and values, and implement an appropriate strategy to achieve that consistency.</t>
  </si>
  <si>
    <t>•	Ensure that a strategy is put in place to align CTF's investments with its mission and values. 
•	Ensure that the investment committee gives thorough consideration as to which mission alignment strategies are the most appropriate for the CTF when developing the investment policy.</t>
  </si>
  <si>
    <t>Resource Mobilization</t>
  </si>
  <si>
    <t>CTFs have strategies to diversify, multiply, and increase their short-term and long-term sources of financing, so as not to depend on a single source or a single funding mechanism.</t>
  </si>
  <si>
    <t>•	Ensure that all the mechanisms allowed by the country's legal, political, and economic system to create additional sources of funding are utilized.
•	Ensure that the governing body is using all its experience and skills to fundraise for the CTF.
•	Ensure that charitable organizations are funded in countries, different than where the CTF is established, where there are a significant number of potential donors.</t>
  </si>
  <si>
    <t>• Fundraising resources from FCA Environmental Funds Toolkit 
https://www.conservationfinancealliance.org/fundraising
NOTE: This is a living page, relevant reources might not be available at all times.</t>
  </si>
  <si>
    <t>CTFs develop resource mobilization strategies and action plans to raise long-term capital as well as shorter-term funding for particular projects or programs.</t>
  </si>
  <si>
    <t>•	Ensure the preparation of a resource mobilization plan or strategy.
•	Ensure that the plan identifies who will be responsible for carrying out specific actions or activities.
•	Ensure that the CTF allocates sufficient time and budgetary resources for achieving the financial targets.
•	When possible, ensure the alignment with national government interests and ministries.
•	Research potential donors’ requirements, priorities, and available budgets for the country (or region).
•	Ensure that everything is done to get the CTF promoted as an attractive vehicle for implementing particular strategic priorities and programmes.
•	Ensure the CTF prepares enough different financing proposals to submit to a sufficient number of different potential funders.
•	Ensure there is a reviewed and updated version of the resource mobilization strategy or plan every two to three years.</t>
  </si>
  <si>
    <t>CTFs have policies to screen and determine which donor contributions and conditions they will accept.</t>
  </si>
  <si>
    <t xml:space="preserve">•	Ensure the CTF has clear screening principles.
•	Verify that there is a specific minimum size (or other features) of a grant or donation.
•	Ensure the establishment of a separate programme account for a donor who requests this, extra funds are enough to justify the extra costs of administering such a separate account.
•	Ensure there is a clear list of who is authorized to accept contributions on behalf of the CTF.
•	Ensure the significant compliance obligations (which entail significant transaction costs) for CTFs are met, such as the costs of direct correspondence with many small individual donors, provision of tax receipts to donors, and the demonstration that there is no conflict of interest. </t>
  </si>
  <si>
    <t>CTFs analyze and pursue opportunities for using funds from particular donors or government sources to leverage additional resources.</t>
  </si>
  <si>
    <t xml:space="preserve">•	Verify if a donor's endowment capital contribution needs to be matched with contributions from other donors and engage grantees to secure those matching funds.
•	Ensure the matching funds are used as an opportunity to convince other potential donors of the multiplier effect of their donation. </t>
  </si>
  <si>
    <t>CTFs analyze and explore opportunities to serve as financial intermediaries for donor programs, voluntary and mandatory cash flows, or other finance arrangements, to further the cause of environmental conservation and climate change adaptation and mitigation.</t>
  </si>
  <si>
    <t>•	Ensure that the governing body identifies and analyses potential new environmental financing mechanisms.
•	Ensure that the governing bodies make all considerations needed before adding a new mechanism.</t>
  </si>
  <si>
    <t>CTFs seek the support of national government ministries, politicians and international donors to mobilize additional financial resources for the CTF and aligned strategic programs.</t>
  </si>
  <si>
    <t xml:space="preserve">•	When possible, ensure collaboration with a country's head of state so they request and mobilize international donors. 
•	When possible, ensure the CTF is accredited with multilateral financing mechanisms such as the Green Climate Fund, the Global Environment Facility, or the Adaptation Fund. </t>
  </si>
  <si>
    <t>CTFs commit to using specific formats, provide requested information, and comply with the procedures and timing for technical and financial reports via signed agreements relating to CTF programs, such as those between CTFs and their donors.</t>
  </si>
  <si>
    <t xml:space="preserve">•	Ensure, as much as possible, harmonized reporting requirements between the CTF and its donors.
•	When a donor requires a different reporting system, claims of inefficacy can be used to persuade them. </t>
  </si>
  <si>
    <t>CTFs encourage cost-sharing arrangements through which grantees contribute a portion of the project or activity cost or raise funding from others.</t>
  </si>
  <si>
    <t>•	Ensure that the governing body approves guidelines on cost-sharing as part of the manual covering grant-making. 
•	Verify if small NGOs or grants at the community level allow in-kind contributions.
•	Verify that if the grantee is a protected area, cost-sharing may include contributions from the government budget, park fee,s and other revenues. Ensure there are structured conditions for the payment of cost-sharing commitments.</t>
  </si>
  <si>
    <t>CTFs effectively communicate their role, providing long-term financial support to advance critical global and national social and environmental goals, to potential donors and partners.</t>
  </si>
  <si>
    <t>•	Ensure the CTF understands the financial gaps of protected areas and what role the CTF can play in filling those gaps to be able to communicate it clearly. This is key for more private sector participation.</t>
  </si>
  <si>
    <t>Risk Management</t>
  </si>
  <si>
    <t>CTFs develop risk management policies and procedures to reliably achieve their objectives, manage uncertainty, address grievances and act with integrity.</t>
  </si>
  <si>
    <t>•	Ensure the CTF is in full compliance with all applicable laws and regulations.
•	Ensure there are clear policies and careful contracts to lower risks for the CTF.
•	Ensure there are D&amp;O insurance, general liability insurance, property insurance, and auto insurance. 
•	Ensure there is a formal annual process to identify risks, evaluate their likelihood and potential impact, determine appropriate 
•	Ensure the CTF designates risk categories to the projects they support based on the potential level of adverse environmental or social impacts.
•	Ensure there are environmental compensations or biodiversity offsets as trade-offs for negative impacts.
•	Ensure that the grievance procedures are reviewed by a legal specialist.
•	Ensure the CTF develops a business continuity plan that encompasses how the CTF will function, and recover, in the event of a catastrophic natural or man-made disaster.</t>
  </si>
  <si>
    <t>CTFs adopt and/or adapt recognized national and international environmental and social safeguards and policies.</t>
  </si>
  <si>
    <t xml:space="preserve">•	Ensure there are specific safeguards for Anti-Money Laundering.
•	Ensure there are procedures in place to asses risk management for each project and prioritize which ones need environmental and social safeguards. </t>
  </si>
  <si>
    <t>When accepting funding, CTFs assume responsibility for creating policies and procedures to meet all donor required standards and apply them to the donor- financed projects.</t>
  </si>
  <si>
    <t xml:space="preserve">•	Ensure that the CTF reviews the donor requirements prior to accepting funding, to ensure that the management expenses and additional time required for safeguard implementation can be met.
•	Ensure compliance with local and national legislation with regard to Environmental and Social Impact Assessment (ESIA) is often included in both the CTF standards and repeated in donor requirements. </t>
  </si>
  <si>
    <t>CTFs adopt a gender mainstreaming policy to promote gender equality in all operations.</t>
  </si>
  <si>
    <t xml:space="preserve">•	Ensure the incorporation of a gender perspective in the selection of projects to entail the adoption of: 
•	A gender analysis that: a) identifies and describes the different roles and responsibilities of men and women; b) assesses the different implications that actions have for men and women; c) describes the political context and how policies, customary practices, and social norms affect men and women; and d) analyses the risks and opportunities to address gender gaps and promote the empowerment of women.
•	Gender-responsive measures to address differences, identified impacts and risks, and opportunities through a gender action plan or equivalent that considers men and women’s needs and priorities and ensures women’s participation in planning and decision-making.
•	Results frameworks or logic models that include gender-sensitive indicators and sex-disaggregated targets.
•	By ensuring that the projects effectively mainstream gender ensure that financed activities do not exacerbate existing gender-based inequalities. </t>
  </si>
  <si>
    <t>CTFs set clear roles and accountability for risk oversight and safeguard implementation.</t>
  </si>
  <si>
    <t>•	Ensure that the governing body provides oversight of the risk strategy and governs management in achieving business strategy and objectives.
•	Ensure the chief executive takes responsibility for risk management and reporting
•	Ensure there is a clear chain of command and it is also included in a Business Continuity Plan.
•	Ensure the Internal Audit function for all project managers is responsible for carrying out safeguards.
•	Ensure there are guidelines for how to act in the event of real or potential conflicts of interest.</t>
  </si>
  <si>
    <t>CTFs set policies to protect the safety and well-being of staff members and provide safe working conditions.</t>
  </si>
  <si>
    <t>•	Ensure there are designated areas of low risk, medium risk, high risk, and critical risk in the geographies where the CTF is investing in.
•	Ensure there are preventative measures in place.
•	Ensure the sharing – and receiving – of advice about local conditions from grantees and other partners to help minimize risks.
•	Ensure there are procedures to secure staff have a safe workplace and limit occupational hazards in an office setting.</t>
  </si>
  <si>
    <t>CTFs have a policy to protect whistleblowers.</t>
  </si>
  <si>
    <t>•	Ensure there are systems in place for informants within a CTF who are aware of potentially illegal or unethical behavior to share it without retribution.
•	Ensure whistleblowing is for the organizational best interest and not due to personal grievances. 
•	Ensure the policy clearly states that an employee will not be terminated, transferred, demoted, lose pay or receive any other form of retaliation for whistleblowing. 
•	Ensure the existence of a suggestion box for staff to use if they are not confident enough to do it in person.</t>
  </si>
  <si>
    <t>Self-Assessment Results</t>
  </si>
  <si>
    <t>Type of Assessment</t>
  </si>
  <si>
    <t>Applied Standards</t>
  </si>
  <si>
    <t>Results by Core Area</t>
  </si>
  <si>
    <t>Standard Selection</t>
  </si>
  <si>
    <t>Standard Text</t>
  </si>
  <si>
    <t>Standard</t>
  </si>
  <si>
    <t>Axis</t>
  </si>
  <si>
    <t>Code</t>
  </si>
  <si>
    <t>Description</t>
  </si>
  <si>
    <t>Custom Selection</t>
  </si>
  <si>
    <t>Columns</t>
  </si>
  <si>
    <t>Institutional (All standards)</t>
  </si>
  <si>
    <t>YES</t>
  </si>
  <si>
    <t>Not Implemented</t>
  </si>
  <si>
    <t>Applicable</t>
  </si>
  <si>
    <t>Complete this Column</t>
  </si>
  <si>
    <t>Start-up</t>
  </si>
  <si>
    <t>NO</t>
  </si>
  <si>
    <t>Partially Implemented (Unsatisfactory)</t>
  </si>
  <si>
    <t>Not Applicable</t>
  </si>
  <si>
    <t>Operational</t>
  </si>
  <si>
    <t>Partially Implemented (Satisfactory)</t>
  </si>
  <si>
    <t>Fully Implemented</t>
  </si>
  <si>
    <t>Termination</t>
  </si>
  <si>
    <t>Customized Selection</t>
  </si>
  <si>
    <t>None</t>
  </si>
  <si>
    <t>Core Areas</t>
  </si>
  <si>
    <t>Applicable Standards</t>
  </si>
  <si>
    <t># Fully Implemented</t>
  </si>
  <si>
    <t># Partially Implemented (Satisfactory)</t>
  </si>
  <si>
    <t># Partially Implemented (Unsatisfactory)</t>
  </si>
  <si>
    <t># Not Implemented</t>
  </si>
  <si>
    <t>Highest Possible Score</t>
  </si>
  <si>
    <t>Total</t>
  </si>
  <si>
    <t>Rating Against Standards</t>
  </si>
  <si>
    <t>G. Risk Management and Safeguards</t>
  </si>
  <si>
    <t>Conservation Trust Fund:</t>
  </si>
  <si>
    <t>Year: 20XX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</si>
</sst>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0_ ;\-[$$-409]#,##0\ "/>
  </numFmts>
  <fonts count="31" x14ac:knownFonts="1">
    <font>
      <sz val="11"/>
      <color theme="1"/>
      <name val="Tw Cen MT"/>
      <family val="2"/>
      <charset val="238"/>
      <scheme val="minor"/>
    </font>
    <font>
      <sz val="11"/>
      <color theme="1"/>
      <name val="Tw Cen MT"/>
      <family val="2"/>
      <scheme val="minor"/>
    </font>
    <font>
      <sz val="11"/>
      <color theme="1"/>
      <name val="Tw Cen MT"/>
      <family val="2"/>
      <scheme val="minor"/>
    </font>
    <font>
      <sz val="11"/>
      <color theme="1"/>
      <name val="Tw Cen MT"/>
      <family val="2"/>
      <scheme val="minor"/>
    </font>
    <font>
      <b/>
      <sz val="12"/>
      <color theme="0"/>
      <name val="Tw Cen MT"/>
      <family val="2"/>
      <charset val="238"/>
      <scheme val="minor"/>
    </font>
    <font>
      <b/>
      <sz val="11"/>
      <color theme="1"/>
      <name val="Tw Cen MT"/>
      <family val="2"/>
      <scheme val="minor"/>
    </font>
    <font>
      <b/>
      <sz val="16"/>
      <name val="Tw Cen MT"/>
      <family val="2"/>
      <scheme val="major"/>
    </font>
    <font>
      <sz val="14"/>
      <color theme="1"/>
      <name val="Tw Cen MT"/>
      <family val="2"/>
      <scheme val="major"/>
    </font>
    <font>
      <b/>
      <sz val="14"/>
      <color theme="1"/>
      <name val="Tw Cen MT"/>
      <family val="2"/>
      <scheme val="major"/>
    </font>
    <font>
      <sz val="11"/>
      <color theme="1"/>
      <name val="Tw Cen MT"/>
      <family val="2"/>
      <scheme val="major"/>
    </font>
    <font>
      <sz val="11"/>
      <color theme="0"/>
      <name val="Tw Cen MT"/>
      <family val="2"/>
      <scheme val="major"/>
    </font>
    <font>
      <b/>
      <sz val="36"/>
      <color theme="1"/>
      <name val="Tw Cen MT"/>
      <family val="2"/>
      <scheme val="major"/>
    </font>
    <font>
      <b/>
      <sz val="16"/>
      <color theme="1"/>
      <name val="Tw Cen MT"/>
      <family val="2"/>
      <scheme val="major"/>
    </font>
    <font>
      <sz val="36"/>
      <color theme="1"/>
      <name val="Tw Cen MT"/>
      <family val="2"/>
      <scheme val="major"/>
    </font>
    <font>
      <b/>
      <sz val="28"/>
      <color theme="1"/>
      <name val="Tw Cen MT"/>
      <family val="2"/>
      <scheme val="major"/>
    </font>
    <font>
      <b/>
      <sz val="12"/>
      <color theme="1"/>
      <name val="Tw Cen MT"/>
      <family val="2"/>
      <scheme val="minor"/>
    </font>
    <font>
      <b/>
      <sz val="18"/>
      <name val="Tw Cen MT"/>
      <family val="2"/>
      <scheme val="major"/>
    </font>
    <font>
      <b/>
      <sz val="20"/>
      <color theme="0"/>
      <name val="Tw Cen MT"/>
      <family val="2"/>
      <scheme val="major"/>
    </font>
    <font>
      <sz val="11"/>
      <name val="Tw Cen MT"/>
      <family val="2"/>
      <scheme val="major"/>
    </font>
    <font>
      <b/>
      <sz val="24"/>
      <color rgb="FF0070C0"/>
      <name val="Tw Cen MT"/>
      <family val="2"/>
      <scheme val="minor"/>
    </font>
    <font>
      <sz val="12"/>
      <color theme="1"/>
      <name val="Tw Cen MT"/>
      <family val="2"/>
      <scheme val="minor"/>
    </font>
    <font>
      <b/>
      <sz val="12"/>
      <color rgb="FF0070C0"/>
      <name val="Tw Cen MT"/>
      <family val="2"/>
      <scheme val="minor"/>
    </font>
    <font>
      <sz val="12"/>
      <color theme="1"/>
      <name val="Tw Cen MT"/>
      <family val="2"/>
      <scheme val="major"/>
    </font>
    <font>
      <b/>
      <sz val="12"/>
      <color theme="1"/>
      <name val="Tw Cen MT"/>
      <family val="2"/>
      <scheme val="major"/>
    </font>
    <font>
      <b/>
      <sz val="16"/>
      <color theme="0"/>
      <name val="Tw Cen MT"/>
      <family val="2"/>
      <scheme val="major"/>
    </font>
    <font>
      <b/>
      <sz val="14"/>
      <color rgb="FF333333"/>
      <name val="Tw Cen MT"/>
      <family val="2"/>
      <scheme val="minor"/>
    </font>
    <font>
      <sz val="11"/>
      <color rgb="FFFF0000"/>
      <name val="Tw Cen MT"/>
      <family val="2"/>
      <charset val="238"/>
      <scheme val="minor"/>
    </font>
    <font>
      <b/>
      <sz val="11"/>
      <color theme="1"/>
      <name val="Tw Cen MT"/>
      <family val="2"/>
      <charset val="238"/>
      <scheme val="minor"/>
    </font>
    <font>
      <sz val="8"/>
      <name val="Tw Cen MT"/>
      <family val="2"/>
      <charset val="238"/>
      <scheme val="minor"/>
    </font>
    <font>
      <b/>
      <sz val="20"/>
      <color theme="1"/>
      <name val="Tw Cen MT"/>
      <family val="2"/>
      <scheme val="major"/>
    </font>
    <font>
      <b/>
      <sz val="20"/>
      <name val="Tw Cen MT"/>
      <family val="2"/>
      <scheme val="major"/>
    </font>
  </fonts>
  <fills count="21">
    <fill>
      <patternFill patternType="none"/>
    </fill>
    <fill>
      <patternFill patternType="gray125"/>
    </fill>
    <fill>
      <patternFill patternType="solid">
        <fgColor theme="4"/>
        <bgColor indexed="64"/>
      </patternFill>
    </fill>
    <fill>
      <patternFill patternType="solid">
        <fgColor theme="1" tint="0.24994659260841701"/>
        <bgColor theme="1"/>
      </patternFill>
    </fill>
    <fill>
      <patternFill patternType="solid">
        <fgColor theme="2" tint="-9.9978637043366805E-2"/>
        <bgColor indexed="64"/>
      </patternFill>
    </fill>
    <fill>
      <patternFill patternType="solid">
        <fgColor rgb="FFF5F8FF"/>
        <bgColor indexed="64"/>
      </patternFill>
    </fill>
    <fill>
      <patternFill patternType="solid">
        <fgColor rgb="FFCCCC66"/>
        <bgColor indexed="64"/>
      </patternFill>
    </fill>
    <fill>
      <patternFill patternType="solid">
        <fgColor rgb="FFA6BF73"/>
        <bgColor theme="6"/>
      </patternFill>
    </fill>
    <fill>
      <patternFill patternType="solid">
        <fgColor rgb="FFA6BF73"/>
        <bgColor indexed="64"/>
      </patternFill>
    </fill>
    <fill>
      <patternFill patternType="solid">
        <fgColor rgb="FF80B380"/>
        <bgColor indexed="64"/>
      </patternFill>
    </fill>
    <fill>
      <patternFill patternType="solid">
        <fgColor rgb="FF80B380"/>
        <bgColor theme="6"/>
      </patternFill>
    </fill>
    <fill>
      <patternFill patternType="solid">
        <fgColor rgb="FF59A68C"/>
        <bgColor indexed="64"/>
      </patternFill>
    </fill>
    <fill>
      <patternFill patternType="solid">
        <fgColor rgb="FF59A68C"/>
        <bgColor theme="6"/>
      </patternFill>
    </fill>
    <fill>
      <patternFill patternType="solid">
        <fgColor rgb="FF339999"/>
        <bgColor indexed="64"/>
      </patternFill>
    </fill>
    <fill>
      <patternFill patternType="solid">
        <fgColor rgb="FF339999"/>
        <bgColor theme="6"/>
      </patternFill>
    </fill>
    <fill>
      <patternFill patternType="solid">
        <fgColor rgb="FF66B2B2"/>
        <bgColor indexed="64"/>
      </patternFill>
    </fill>
    <fill>
      <patternFill patternType="solid">
        <fgColor rgb="FF66B2B2"/>
        <bgColor theme="6"/>
      </patternFill>
    </fill>
    <fill>
      <patternFill patternType="solid">
        <fgColor rgb="FF99CCCC"/>
        <bgColor indexed="64"/>
      </patternFill>
    </fill>
    <fill>
      <patternFill patternType="solid">
        <fgColor rgb="FF99CCCC"/>
        <bgColor theme="6"/>
      </patternFill>
    </fill>
    <fill>
      <patternFill patternType="solid">
        <fgColor theme="7"/>
        <bgColor indexed="64"/>
      </patternFill>
    </fill>
    <fill>
      <patternFill patternType="solid">
        <fgColor theme="0" tint="-4.9989318521683403E-2"/>
        <bgColor indexed="64"/>
      </patternFill>
    </fill>
  </fills>
  <borders count="6">
    <border>
      <left/>
      <right/>
      <top/>
      <bottom/>
      <diagonal/>
    </border>
    <border>
      <left/>
      <right/>
      <top style="thin">
        <color theme="0" tint="-0.24994659260841701"/>
      </top>
      <bottom style="thin">
        <color theme="0" tint="-0.24994659260841701"/>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4" fillId="2" borderId="0" applyNumberFormat="0" applyProtection="0">
      <alignment vertical="center"/>
    </xf>
    <xf numFmtId="14" fontId="3" fillId="0" borderId="0">
      <alignment horizontal="left" vertical="center"/>
    </xf>
  </cellStyleXfs>
  <cellXfs count="71">
    <xf numFmtId="0" fontId="0" fillId="0" borderId="0" xfId="0"/>
    <xf numFmtId="0" fontId="5" fillId="0" borderId="0" xfId="0" applyFont="1"/>
    <xf numFmtId="0" fontId="7" fillId="0" borderId="0" xfId="0" applyFont="1" applyAlignment="1">
      <alignment horizontal="center" vertical="center"/>
    </xf>
    <xf numFmtId="0" fontId="9" fillId="0" borderId="0" xfId="0" applyFont="1"/>
    <xf numFmtId="0" fontId="10" fillId="0" borderId="0" xfId="0" applyFont="1"/>
    <xf numFmtId="0" fontId="13"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7" fillId="0" borderId="0" xfId="0" applyFont="1"/>
    <xf numFmtId="0" fontId="9" fillId="0" borderId="0" xfId="0" applyFont="1" applyAlignment="1">
      <alignment horizontal="center"/>
    </xf>
    <xf numFmtId="0" fontId="18" fillId="0" borderId="0" xfId="0" applyFont="1"/>
    <xf numFmtId="0" fontId="16" fillId="0" borderId="0" xfId="0" applyFont="1" applyAlignment="1">
      <alignment horizontal="center" vertical="center"/>
    </xf>
    <xf numFmtId="0" fontId="0" fillId="5" borderId="0" xfId="0" applyFill="1"/>
    <xf numFmtId="9" fontId="9" fillId="0" borderId="0" xfId="0" applyNumberFormat="1" applyFont="1"/>
    <xf numFmtId="0" fontId="20" fillId="5" borderId="0" xfId="0" applyFont="1" applyFill="1"/>
    <xf numFmtId="0" fontId="0" fillId="0" borderId="0" xfId="0" applyAlignment="1">
      <alignment vertical="center" wrapText="1"/>
    </xf>
    <xf numFmtId="0" fontId="5" fillId="0" borderId="0" xfId="0" applyFont="1" applyAlignment="1">
      <alignment horizontal="center" vertical="center" wrapText="1"/>
    </xf>
    <xf numFmtId="0" fontId="17" fillId="3" borderId="0" xfId="0" applyFont="1" applyFill="1" applyAlignment="1">
      <alignment horizontal="center" vertical="center"/>
    </xf>
    <xf numFmtId="0" fontId="7" fillId="6" borderId="0" xfId="0" applyFont="1" applyFill="1" applyAlignment="1">
      <alignment horizontal="center" vertical="center"/>
    </xf>
    <xf numFmtId="164" fontId="7" fillId="6" borderId="0" xfId="0" applyNumberFormat="1" applyFont="1" applyFill="1" applyAlignment="1">
      <alignment horizontal="center" vertical="center"/>
    </xf>
    <xf numFmtId="0" fontId="7" fillId="8" borderId="0" xfId="0" applyFont="1" applyFill="1" applyAlignment="1">
      <alignment horizontal="center" vertical="center"/>
    </xf>
    <xf numFmtId="164" fontId="7" fillId="8" borderId="0" xfId="0" applyNumberFormat="1" applyFont="1" applyFill="1" applyAlignment="1">
      <alignment horizontal="center" vertical="center"/>
    </xf>
    <xf numFmtId="0" fontId="7" fillId="8" borderId="0" xfId="0" applyFont="1" applyFill="1" applyAlignment="1">
      <alignment horizontal="center"/>
    </xf>
    <xf numFmtId="0" fontId="8" fillId="10" borderId="0" xfId="0" applyFont="1" applyFill="1" applyAlignment="1">
      <alignment horizontal="center" vertical="center"/>
    </xf>
    <xf numFmtId="0" fontId="8" fillId="12" borderId="0" xfId="0" applyFont="1" applyFill="1" applyAlignment="1">
      <alignment horizontal="center" vertical="center"/>
    </xf>
    <xf numFmtId="0" fontId="8" fillId="14" borderId="0" xfId="0" applyFont="1" applyFill="1" applyAlignment="1">
      <alignment horizontal="center" vertical="center"/>
    </xf>
    <xf numFmtId="0" fontId="8" fillId="16" borderId="0" xfId="0" applyFont="1" applyFill="1" applyAlignment="1">
      <alignment horizontal="center" vertical="center"/>
    </xf>
    <xf numFmtId="0" fontId="8" fillId="18" borderId="0" xfId="0" applyFont="1" applyFill="1" applyAlignment="1">
      <alignment horizontal="center" vertical="center"/>
    </xf>
    <xf numFmtId="0" fontId="22" fillId="0" borderId="1" xfId="0" applyFont="1" applyBorder="1" applyAlignment="1">
      <alignment horizontal="left" vertical="center"/>
    </xf>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9" fillId="5" borderId="0" xfId="0" applyFont="1" applyFill="1" applyAlignment="1">
      <alignment horizontal="center" vertical="center"/>
    </xf>
    <xf numFmtId="0" fontId="25" fillId="5" borderId="0" xfId="0" applyFont="1" applyFill="1" applyAlignment="1">
      <alignment horizontal="center" vertical="center"/>
    </xf>
    <xf numFmtId="0" fontId="26" fillId="5" borderId="0" xfId="0" applyFont="1" applyFill="1"/>
    <xf numFmtId="10" fontId="0" fillId="0" borderId="0" xfId="0" applyNumberFormat="1"/>
    <xf numFmtId="0" fontId="5" fillId="11" borderId="0" xfId="0" applyFont="1" applyFill="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27" fillId="0" borderId="0" xfId="0" applyFont="1" applyAlignment="1">
      <alignment horizontal="center" vertical="center" wrapText="1"/>
    </xf>
    <xf numFmtId="0" fontId="5" fillId="0" borderId="0" xfId="0" applyFont="1" applyAlignment="1">
      <alignment horizontal="center" wrapText="1"/>
    </xf>
    <xf numFmtId="0" fontId="2" fillId="0" borderId="0" xfId="0" applyFont="1" applyAlignment="1">
      <alignment wrapText="1"/>
    </xf>
    <xf numFmtId="0" fontId="5" fillId="19" borderId="0" xfId="0" applyFont="1" applyFill="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4" fillId="4" borderId="0" xfId="0" applyFont="1" applyFill="1" applyAlignment="1">
      <alignment horizontal="center" vertical="center"/>
    </xf>
    <xf numFmtId="0" fontId="6" fillId="17" borderId="0" xfId="1" applyFont="1" applyFill="1" applyAlignment="1">
      <alignment horizontal="center" vertical="center"/>
    </xf>
    <xf numFmtId="0" fontId="12" fillId="7" borderId="0" xfId="0" applyFont="1" applyFill="1" applyAlignment="1">
      <alignment horizontal="center" vertical="center"/>
    </xf>
    <xf numFmtId="0" fontId="6" fillId="6" borderId="0" xfId="1" applyFont="1" applyFill="1" applyAlignment="1">
      <alignment horizontal="center" vertical="center"/>
    </xf>
    <xf numFmtId="0" fontId="6" fillId="9" borderId="0" xfId="1" applyFont="1" applyFill="1" applyAlignment="1">
      <alignment horizontal="center" vertical="center"/>
    </xf>
    <xf numFmtId="0" fontId="6" fillId="11" borderId="0" xfId="1" applyFont="1" applyFill="1" applyAlignment="1">
      <alignment horizontal="center" vertical="center"/>
    </xf>
    <xf numFmtId="0" fontId="6" fillId="13" borderId="0" xfId="1" applyFont="1" applyFill="1" applyAlignment="1">
      <alignment horizontal="center" vertical="center"/>
    </xf>
    <xf numFmtId="0" fontId="6" fillId="15" borderId="0" xfId="1" applyFont="1" applyFill="1" applyAlignment="1">
      <alignment horizontal="center" vertical="center"/>
    </xf>
    <xf numFmtId="0" fontId="30" fillId="15" borderId="0" xfId="1" applyFont="1" applyFill="1" applyAlignment="1" applyProtection="1">
      <alignment horizontal="center" vertical="center"/>
      <protection locked="0"/>
    </xf>
    <xf numFmtId="0" fontId="29" fillId="20" borderId="3" xfId="0" applyFont="1" applyFill="1" applyBorder="1" applyAlignment="1" applyProtection="1">
      <alignment horizontal="center" vertical="center"/>
      <protection locked="0"/>
    </xf>
    <xf numFmtId="0" fontId="29" fillId="20" borderId="4" xfId="0" applyFont="1" applyFill="1" applyBorder="1" applyAlignment="1" applyProtection="1">
      <alignment horizontal="center" vertical="center"/>
      <protection locked="0"/>
    </xf>
    <xf numFmtId="0" fontId="29" fillId="20" borderId="5" xfId="0" applyFont="1" applyFill="1" applyBorder="1" applyAlignment="1" applyProtection="1">
      <alignment horizontal="center" vertical="center"/>
      <protection locked="0"/>
    </xf>
    <xf numFmtId="0" fontId="24" fillId="0" borderId="0" xfId="0" applyFont="1" applyAlignment="1">
      <alignment horizontal="center" vertical="center"/>
    </xf>
    <xf numFmtId="0" fontId="11" fillId="5" borderId="0" xfId="0" applyFont="1" applyFill="1" applyAlignment="1">
      <alignment horizontal="center" vertical="center"/>
    </xf>
    <xf numFmtId="0" fontId="25" fillId="5" borderId="0" xfId="0" applyFont="1" applyFill="1" applyAlignment="1">
      <alignment horizontal="center" vertical="center"/>
    </xf>
    <xf numFmtId="0" fontId="25" fillId="5" borderId="2" xfId="0" applyFont="1" applyFill="1" applyBorder="1" applyAlignment="1">
      <alignment horizontal="center" vertical="center"/>
    </xf>
    <xf numFmtId="0" fontId="19" fillId="5" borderId="0" xfId="0" applyFont="1" applyFill="1" applyAlignment="1">
      <alignment horizontal="center" vertical="center"/>
    </xf>
    <xf numFmtId="0" fontId="19" fillId="5" borderId="2" xfId="0" applyFont="1" applyFill="1" applyBorder="1" applyAlignment="1">
      <alignment horizontal="center" vertical="center"/>
    </xf>
    <xf numFmtId="0" fontId="5" fillId="5" borderId="0" xfId="0" applyFont="1" applyFill="1" applyAlignment="1">
      <alignment horizontal="center"/>
    </xf>
    <xf numFmtId="0" fontId="15" fillId="5" borderId="0" xfId="0" applyFont="1" applyFill="1" applyAlignment="1">
      <alignment horizontal="center"/>
    </xf>
    <xf numFmtId="0" fontId="15" fillId="5" borderId="0" xfId="0" applyFont="1" applyFill="1" applyAlignment="1">
      <alignment horizontal="center" vertical="center" wrapText="1"/>
    </xf>
    <xf numFmtId="0" fontId="21" fillId="5" borderId="0" xfId="0" applyFont="1" applyFill="1" applyAlignment="1">
      <alignment horizontal="center" vertical="center"/>
    </xf>
    <xf numFmtId="0" fontId="5" fillId="5" borderId="0" xfId="0" applyFont="1" applyFill="1" applyAlignment="1">
      <alignment horizontal="center" vertical="center" wrapText="1"/>
    </xf>
    <xf numFmtId="0" fontId="5" fillId="5" borderId="0" xfId="0" applyFont="1" applyFill="1" applyAlignment="1">
      <alignment horizontal="center" vertical="center"/>
    </xf>
  </cellXfs>
  <cellStyles count="3">
    <cellStyle name="Fecha" xfId="2" xr:uid="{00000000-0005-0000-0000-000001000000}"/>
    <cellStyle name="Heading 1" xfId="1" builtinId="16" customBuiltin="1"/>
    <cellStyle name="Normal" xfId="0" builtinId="0"/>
  </cellStyles>
  <dxfs count="134">
    <dxf>
      <font>
        <b/>
        <i val="0"/>
        <strike val="0"/>
        <condense val="0"/>
        <extend val="0"/>
        <outline val="0"/>
        <shadow val="0"/>
        <u val="none"/>
        <vertAlign val="baseline"/>
        <sz val="14"/>
        <color theme="1"/>
        <name val="Tw Cen MT"/>
        <family val="2"/>
        <scheme val="major"/>
      </font>
      <fill>
        <patternFill patternType="solid">
          <fgColor theme="6"/>
          <bgColor rgb="FF99CCCC"/>
        </patternFill>
      </fill>
      <alignment horizontal="center" vertical="center" textRotation="0" wrapText="0" indent="0" justifyLastLine="0" shrinkToFit="0" readingOrder="0"/>
    </dxf>
    <dxf>
      <font>
        <b/>
        <i val="0"/>
        <strike val="0"/>
        <condense val="0"/>
        <extend val="0"/>
        <outline val="0"/>
        <shadow val="0"/>
        <u val="none"/>
        <vertAlign val="baseline"/>
        <sz val="14"/>
        <color theme="1"/>
        <name val="Tw Cen MT"/>
        <family val="2"/>
        <scheme val="major"/>
      </font>
      <fill>
        <patternFill patternType="solid">
          <fgColor theme="6"/>
          <bgColor rgb="FF99CCCC"/>
        </patternFill>
      </fill>
      <alignment horizontal="center" vertical="center" textRotation="0" wrapText="0" indent="0" justifyLastLine="0" shrinkToFit="0" readingOrder="0"/>
    </dxf>
    <dxf>
      <font>
        <b/>
        <i val="0"/>
        <strike val="0"/>
        <condense val="0"/>
        <extend val="0"/>
        <outline val="0"/>
        <shadow val="0"/>
        <u val="none"/>
        <vertAlign val="baseline"/>
        <sz val="14"/>
        <color theme="1"/>
        <name val="Tw Cen MT"/>
        <family val="2"/>
        <scheme val="major"/>
      </font>
      <fill>
        <patternFill patternType="solid">
          <fgColor theme="6"/>
          <bgColor rgb="FF99CCCC"/>
        </patternFill>
      </fill>
      <alignment horizontal="center" vertical="center" textRotation="0" wrapText="0" indent="0" justifyLastLine="0" shrinkToFit="0" readingOrder="0"/>
    </dxf>
    <dxf>
      <font>
        <b/>
        <i val="0"/>
        <strike val="0"/>
        <condense val="0"/>
        <extend val="0"/>
        <outline val="0"/>
        <shadow val="0"/>
        <u val="none"/>
        <vertAlign val="baseline"/>
        <sz val="14"/>
        <color theme="1"/>
        <name val="Tw Cen MT"/>
        <family val="2"/>
        <scheme val="major"/>
      </font>
      <fill>
        <patternFill patternType="solid">
          <fgColor theme="6"/>
          <bgColor rgb="FF99CCCC"/>
        </patternFill>
      </fill>
      <alignment horizontal="center" vertical="center" textRotation="0" wrapText="0" indent="0" justifyLastLine="0" shrinkToFit="0" readingOrder="0"/>
    </dxf>
    <dxf>
      <font>
        <b/>
        <i val="0"/>
        <strike val="0"/>
        <condense val="0"/>
        <extend val="0"/>
        <outline val="0"/>
        <shadow val="0"/>
        <u val="none"/>
        <vertAlign val="baseline"/>
        <sz val="14"/>
        <color theme="1"/>
        <name val="Tw Cen MT"/>
        <family val="2"/>
        <scheme val="major"/>
      </font>
      <fill>
        <patternFill patternType="solid">
          <fgColor theme="6"/>
          <bgColor rgb="FF66B2B2"/>
        </patternFill>
      </fill>
      <alignment horizontal="center" vertical="center" textRotation="0" wrapText="0" indent="0" justifyLastLine="0" shrinkToFit="0" readingOrder="0"/>
    </dxf>
    <dxf>
      <font>
        <b/>
        <i val="0"/>
        <strike val="0"/>
        <condense val="0"/>
        <extend val="0"/>
        <outline val="0"/>
        <shadow val="0"/>
        <u val="none"/>
        <vertAlign val="baseline"/>
        <sz val="14"/>
        <color theme="1"/>
        <name val="Tw Cen MT"/>
        <family val="2"/>
        <scheme val="major"/>
      </font>
      <fill>
        <patternFill patternType="solid">
          <fgColor theme="6"/>
          <bgColor rgb="FF66B2B2"/>
        </patternFill>
      </fill>
      <alignment horizontal="center" vertical="center" textRotation="0" wrapText="0" indent="0" justifyLastLine="0" shrinkToFit="0" readingOrder="0"/>
    </dxf>
    <dxf>
      <font>
        <b/>
        <i val="0"/>
        <strike val="0"/>
        <condense val="0"/>
        <extend val="0"/>
        <outline val="0"/>
        <shadow val="0"/>
        <u val="none"/>
        <vertAlign val="baseline"/>
        <sz val="14"/>
        <color theme="1"/>
        <name val="Tw Cen MT"/>
        <family val="2"/>
        <scheme val="major"/>
      </font>
      <fill>
        <patternFill patternType="solid">
          <fgColor theme="6"/>
          <bgColor rgb="FF66B2B2"/>
        </patternFill>
      </fill>
      <alignment horizontal="center" vertical="center" textRotation="0" wrapText="0" indent="0" justifyLastLine="0" shrinkToFit="0" readingOrder="0"/>
    </dxf>
    <dxf>
      <font>
        <b/>
        <i val="0"/>
        <strike val="0"/>
        <condense val="0"/>
        <extend val="0"/>
        <outline val="0"/>
        <shadow val="0"/>
        <u val="none"/>
        <vertAlign val="baseline"/>
        <sz val="14"/>
        <color theme="1"/>
        <name val="Tw Cen MT"/>
        <family val="2"/>
        <scheme val="major"/>
      </font>
      <fill>
        <patternFill patternType="solid">
          <fgColor theme="6"/>
          <bgColor rgb="FF66B2B2"/>
        </patternFill>
      </fill>
      <alignment horizontal="center" vertical="center" textRotation="0" wrapText="0" indent="0" justifyLastLine="0" shrinkToFit="0" readingOrder="0"/>
    </dxf>
    <dxf>
      <font>
        <b/>
        <i val="0"/>
        <strike val="0"/>
        <condense val="0"/>
        <extend val="0"/>
        <outline val="0"/>
        <shadow val="0"/>
        <u val="none"/>
        <vertAlign val="baseline"/>
        <sz val="14"/>
        <color theme="1"/>
        <name val="Tw Cen MT"/>
        <family val="2"/>
        <scheme val="major"/>
      </font>
      <fill>
        <patternFill patternType="solid">
          <fgColor theme="6"/>
          <bgColor rgb="FF339999"/>
        </patternFill>
      </fill>
      <alignment horizontal="center" vertical="center" textRotation="0" wrapText="0" indent="0" justifyLastLine="0" shrinkToFit="0" readingOrder="0"/>
    </dxf>
    <dxf>
      <font>
        <b/>
        <i val="0"/>
        <strike val="0"/>
        <condense val="0"/>
        <extend val="0"/>
        <outline val="0"/>
        <shadow val="0"/>
        <u val="none"/>
        <vertAlign val="baseline"/>
        <sz val="14"/>
        <color theme="1"/>
        <name val="Tw Cen MT"/>
        <family val="2"/>
        <scheme val="major"/>
      </font>
      <fill>
        <patternFill patternType="solid">
          <fgColor theme="6"/>
          <bgColor rgb="FF339999"/>
        </patternFill>
      </fill>
      <alignment horizontal="center" vertical="center" textRotation="0" wrapText="0" indent="0" justifyLastLine="0" shrinkToFit="0" readingOrder="0"/>
    </dxf>
    <dxf>
      <font>
        <b/>
        <i val="0"/>
        <strike val="0"/>
        <condense val="0"/>
        <extend val="0"/>
        <outline val="0"/>
        <shadow val="0"/>
        <u val="none"/>
        <vertAlign val="baseline"/>
        <sz val="14"/>
        <color theme="1"/>
        <name val="Tw Cen MT"/>
        <family val="2"/>
        <scheme val="major"/>
      </font>
      <fill>
        <patternFill patternType="solid">
          <fgColor theme="6"/>
          <bgColor rgb="FF339999"/>
        </patternFill>
      </fill>
      <alignment horizontal="center" vertical="center" textRotation="0" wrapText="0" indent="0" justifyLastLine="0" shrinkToFit="0" readingOrder="0"/>
    </dxf>
    <dxf>
      <font>
        <b/>
        <i val="0"/>
        <strike val="0"/>
        <condense val="0"/>
        <extend val="0"/>
        <outline val="0"/>
        <shadow val="0"/>
        <u val="none"/>
        <vertAlign val="baseline"/>
        <sz val="14"/>
        <color theme="1"/>
        <name val="Tw Cen MT"/>
        <family val="2"/>
        <scheme val="major"/>
      </font>
      <fill>
        <patternFill patternType="solid">
          <fgColor theme="6"/>
          <bgColor rgb="FF339999"/>
        </patternFill>
      </fill>
      <alignment horizontal="center" vertical="center" textRotation="0" wrapText="0" indent="0" justifyLastLine="0" shrinkToFit="0" readingOrder="0"/>
    </dxf>
    <dxf>
      <font>
        <b/>
        <i val="0"/>
        <strike val="0"/>
        <condense val="0"/>
        <extend val="0"/>
        <outline val="0"/>
        <shadow val="0"/>
        <u val="none"/>
        <vertAlign val="baseline"/>
        <sz val="14"/>
        <color theme="1"/>
        <name val="Tw Cen MT"/>
        <family val="2"/>
        <scheme val="major"/>
      </font>
      <fill>
        <patternFill patternType="solid">
          <fgColor theme="6"/>
          <bgColor rgb="FF59A68C"/>
        </patternFill>
      </fill>
      <alignment horizontal="center" vertical="center" textRotation="0" wrapText="0" indent="0" justifyLastLine="0" shrinkToFit="0" readingOrder="0"/>
    </dxf>
    <dxf>
      <font>
        <b/>
        <i val="0"/>
        <strike val="0"/>
        <condense val="0"/>
        <extend val="0"/>
        <outline val="0"/>
        <shadow val="0"/>
        <u val="none"/>
        <vertAlign val="baseline"/>
        <sz val="14"/>
        <color theme="1"/>
        <name val="Tw Cen MT"/>
        <family val="2"/>
        <scheme val="major"/>
      </font>
      <fill>
        <patternFill patternType="solid">
          <fgColor theme="6"/>
          <bgColor rgb="FF59A68C"/>
        </patternFill>
      </fill>
      <alignment horizontal="center" vertical="center" textRotation="0" wrapText="0" indent="0" justifyLastLine="0" shrinkToFit="0" readingOrder="0"/>
    </dxf>
    <dxf>
      <font>
        <b/>
        <i val="0"/>
        <strike val="0"/>
        <condense val="0"/>
        <extend val="0"/>
        <outline val="0"/>
        <shadow val="0"/>
        <u val="none"/>
        <vertAlign val="baseline"/>
        <sz val="14"/>
        <color theme="1"/>
        <name val="Tw Cen MT"/>
        <family val="2"/>
        <scheme val="major"/>
      </font>
      <fill>
        <patternFill patternType="solid">
          <fgColor theme="6"/>
          <bgColor rgb="FF59A68C"/>
        </patternFill>
      </fill>
      <alignment horizontal="center" vertical="center" textRotation="0" wrapText="0" indent="0" justifyLastLine="0" shrinkToFit="0" readingOrder="0"/>
    </dxf>
    <dxf>
      <font>
        <b/>
        <i val="0"/>
        <strike val="0"/>
        <condense val="0"/>
        <extend val="0"/>
        <outline val="0"/>
        <shadow val="0"/>
        <u val="none"/>
        <vertAlign val="baseline"/>
        <sz val="14"/>
        <color theme="1"/>
        <name val="Tw Cen MT"/>
        <family val="2"/>
        <scheme val="major"/>
      </font>
      <fill>
        <patternFill patternType="solid">
          <fgColor theme="6"/>
          <bgColor rgb="FF59A68C"/>
        </patternFill>
      </fill>
      <alignment horizontal="center" vertical="center" textRotation="0" wrapText="0" indent="0" justifyLastLine="0" shrinkToFit="0" readingOrder="0"/>
    </dxf>
    <dxf>
      <font>
        <b val="0"/>
        <i val="0"/>
        <strike val="0"/>
        <condense val="0"/>
        <extend val="0"/>
        <outline val="0"/>
        <shadow val="0"/>
        <u val="none"/>
        <vertAlign val="baseline"/>
        <sz val="14"/>
        <color theme="1"/>
        <name val="Tw Cen MT"/>
        <family val="2"/>
        <scheme val="major"/>
      </font>
      <fill>
        <patternFill patternType="solid">
          <fgColor indexed="64"/>
          <bgColor rgb="FFA6BF73"/>
        </patternFill>
      </fill>
      <alignment horizontal="center" vertical="center" textRotation="0" wrapText="0" indent="0" justifyLastLine="0" shrinkToFit="0" readingOrder="0"/>
    </dxf>
    <dxf>
      <font>
        <b val="0"/>
        <i val="0"/>
        <strike val="0"/>
        <condense val="0"/>
        <extend val="0"/>
        <outline val="0"/>
        <shadow val="0"/>
        <u val="none"/>
        <vertAlign val="baseline"/>
        <sz val="14"/>
        <color theme="1"/>
        <name val="Tw Cen MT"/>
        <family val="2"/>
        <scheme val="major"/>
      </font>
      <fill>
        <patternFill patternType="solid">
          <fgColor indexed="64"/>
          <bgColor rgb="FFA6BF73"/>
        </patternFill>
      </fill>
      <alignment horizontal="center" vertical="center" textRotation="0" wrapText="0" indent="0" justifyLastLine="0" shrinkToFit="0" readingOrder="0"/>
    </dxf>
    <dxf>
      <font>
        <b val="0"/>
        <i val="0"/>
        <strike val="0"/>
        <condense val="0"/>
        <extend val="0"/>
        <outline val="0"/>
        <shadow val="0"/>
        <u val="none"/>
        <vertAlign val="baseline"/>
        <sz val="14"/>
        <color theme="1"/>
        <name val="Tw Cen MT"/>
        <family val="2"/>
        <scheme val="major"/>
      </font>
      <fill>
        <patternFill patternType="solid">
          <fgColor indexed="64"/>
          <bgColor rgb="FFA6BF73"/>
        </patternFill>
      </fill>
      <alignment horizontal="center" vertical="center" textRotation="0" wrapText="0" indent="0" justifyLastLine="0" shrinkToFit="0" readingOrder="0"/>
    </dxf>
    <dxf>
      <font>
        <b val="0"/>
        <i val="0"/>
        <strike val="0"/>
        <condense val="0"/>
        <extend val="0"/>
        <outline val="0"/>
        <shadow val="0"/>
        <u val="none"/>
        <vertAlign val="baseline"/>
        <sz val="14"/>
        <color theme="1"/>
        <name val="Tw Cen MT"/>
        <family val="2"/>
        <scheme val="major"/>
      </font>
      <fill>
        <patternFill patternType="solid">
          <fgColor indexed="64"/>
          <bgColor rgb="FFA6BF73"/>
        </patternFill>
      </fill>
      <alignment horizontal="center" vertical="center" textRotation="0" wrapText="0" indent="0" justifyLastLine="0" shrinkToFit="0" readingOrder="0"/>
    </dxf>
    <dxf>
      <font>
        <b val="0"/>
        <i val="0"/>
        <strike val="0"/>
        <condense val="0"/>
        <extend val="0"/>
        <outline val="0"/>
        <shadow val="0"/>
        <u val="none"/>
        <vertAlign val="baseline"/>
        <sz val="14"/>
        <color theme="1"/>
        <name val="Tw Cen MT"/>
        <family val="2"/>
        <scheme val="major"/>
      </font>
      <fill>
        <patternFill patternType="solid">
          <fgColor indexed="64"/>
          <bgColor rgb="FFCCCC66"/>
        </patternFill>
      </fill>
      <alignment horizontal="center" vertical="center" textRotation="0" wrapText="0" indent="0" justifyLastLine="0" shrinkToFit="0" readingOrder="0"/>
    </dxf>
    <dxf>
      <font>
        <b val="0"/>
        <i val="0"/>
        <strike val="0"/>
        <condense val="0"/>
        <extend val="0"/>
        <outline val="0"/>
        <shadow val="0"/>
        <u val="none"/>
        <vertAlign val="baseline"/>
        <sz val="14"/>
        <color theme="1"/>
        <name val="Tw Cen MT"/>
        <family val="2"/>
        <scheme val="major"/>
      </font>
      <fill>
        <patternFill patternType="solid">
          <fgColor indexed="64"/>
          <bgColor rgb="FFCCCC66"/>
        </patternFill>
      </fill>
      <alignment horizontal="center" vertical="center" textRotation="0" wrapText="0" indent="0" justifyLastLine="0" shrinkToFit="0" readingOrder="0"/>
    </dxf>
    <dxf>
      <font>
        <b val="0"/>
        <i val="0"/>
        <strike val="0"/>
        <condense val="0"/>
        <extend val="0"/>
        <outline val="0"/>
        <shadow val="0"/>
        <u val="none"/>
        <vertAlign val="baseline"/>
        <sz val="14"/>
        <color theme="1"/>
        <name val="Tw Cen MT"/>
        <family val="2"/>
        <scheme val="major"/>
      </font>
      <fill>
        <patternFill patternType="solid">
          <fgColor indexed="64"/>
          <bgColor rgb="FFCCCC66"/>
        </patternFill>
      </fill>
      <alignment horizontal="center" vertical="center" textRotation="0" wrapText="0" indent="0" justifyLastLine="0" shrinkToFit="0" readingOrder="0"/>
    </dxf>
    <dxf>
      <font>
        <b val="0"/>
        <i val="0"/>
        <strike val="0"/>
        <condense val="0"/>
        <extend val="0"/>
        <outline val="0"/>
        <shadow val="0"/>
        <u val="none"/>
        <vertAlign val="baseline"/>
        <sz val="14"/>
        <color theme="1"/>
        <name val="Tw Cen MT"/>
        <family val="2"/>
        <scheme val="major"/>
      </font>
      <fill>
        <patternFill patternType="solid">
          <fgColor indexed="64"/>
          <bgColor rgb="FFCCCC66"/>
        </patternFill>
      </fill>
      <alignment horizontal="center" vertical="center" textRotation="0" wrapText="0" indent="0" justifyLastLine="0" shrinkToFit="0" readingOrder="0"/>
    </dxf>
    <dxf>
      <fill>
        <patternFill>
          <bgColor rgb="FFF5D547"/>
        </patternFill>
      </fill>
    </dxf>
    <dxf>
      <fill>
        <patternFill>
          <bgColor rgb="FFF4971B"/>
        </patternFill>
      </fill>
    </dxf>
    <dxf>
      <fill>
        <patternFill>
          <bgColor rgb="FFDE584E"/>
        </patternFill>
      </fill>
    </dxf>
    <dxf>
      <fill>
        <patternFill patternType="solid">
          <fgColor auto="1"/>
          <bgColor rgb="FF3FA34D"/>
        </patternFill>
      </fill>
    </dxf>
    <dxf>
      <fill>
        <patternFill>
          <bgColor theme="2" tint="-0.499984740745262"/>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
      <font>
        <b/>
        <i val="0"/>
        <strike val="0"/>
        <condense val="0"/>
        <extend val="0"/>
        <outline val="0"/>
        <shadow val="0"/>
        <u val="none"/>
        <vertAlign val="baseline"/>
        <sz val="11"/>
        <color theme="1"/>
        <name val="Tw Cen MT"/>
        <family val="2"/>
        <scheme val="minor"/>
      </font>
    </dxf>
    <dxf>
      <font>
        <strike val="0"/>
        <outline val="0"/>
        <shadow val="0"/>
        <u val="none"/>
        <vertAlign val="baseline"/>
        <sz val="11"/>
        <color theme="1"/>
        <name val="Tw Cen MT"/>
        <family val="2"/>
        <scheme val="minor"/>
      </font>
      <alignment horizontal="left" vertical="center" textRotation="0" wrapText="1" indent="0" justifyLastLine="0" shrinkToFit="0" readingOrder="0"/>
    </dxf>
    <dxf>
      <font>
        <strike val="0"/>
        <outline val="0"/>
        <shadow val="0"/>
        <u val="none"/>
        <vertAlign val="baseline"/>
        <sz val="11"/>
        <color theme="1"/>
        <name val="Tw Cen MT"/>
        <family val="2"/>
        <scheme val="minor"/>
      </font>
      <alignment horizontal="left" vertical="center" textRotation="0" wrapText="1" indent="0" justifyLastLine="0" shrinkToFit="0" readingOrder="0"/>
    </dxf>
    <dxf>
      <font>
        <strike val="0"/>
        <outline val="0"/>
        <shadow val="0"/>
        <u val="none"/>
        <vertAlign val="baseline"/>
        <sz val="11"/>
        <color theme="1"/>
        <name val="Tw Cen MT"/>
        <family val="2"/>
        <scheme val="minor"/>
      </font>
      <alignment horizontal="general" vertical="center" textRotation="0" wrapText="1" indent="0" justifyLastLine="0" shrinkToFit="0" readingOrder="0"/>
    </dxf>
    <dxf>
      <font>
        <strike val="0"/>
        <outline val="0"/>
        <shadow val="0"/>
        <u val="none"/>
        <vertAlign val="baseline"/>
        <sz val="11"/>
        <color theme="1"/>
        <name val="Tw Cen MT"/>
        <family val="2"/>
        <scheme val="minor"/>
      </font>
      <alignment horizontal="left" vertical="center" textRotation="0" wrapText="1" indent="0" justifyLastLine="0" shrinkToFit="0" readingOrder="0"/>
    </dxf>
    <dxf>
      <font>
        <strike val="0"/>
        <outline val="0"/>
        <shadow val="0"/>
        <u val="none"/>
        <vertAlign val="baseline"/>
        <sz val="11"/>
        <color theme="1"/>
        <name val="Tw Cen MT"/>
        <family val="2"/>
        <scheme val="minor"/>
      </font>
      <alignment horizontal="center" vertical="center" textRotation="0" wrapText="1" indent="0" justifyLastLine="0" shrinkToFit="0" readingOrder="0"/>
    </dxf>
    <dxf>
      <font>
        <strike val="0"/>
        <outline val="0"/>
        <shadow val="0"/>
        <u val="none"/>
        <vertAlign val="baseline"/>
        <sz val="11"/>
        <color theme="1"/>
        <name val="Tw Cen MT"/>
        <family val="2"/>
        <scheme val="minor"/>
      </font>
      <alignment horizontal="center" vertical="center" textRotation="0" wrapText="1" indent="0" justifyLastLine="0" shrinkToFit="0" readingOrder="0"/>
    </dxf>
    <dxf>
      <font>
        <b/>
        <strike val="0"/>
        <outline val="0"/>
        <shadow val="0"/>
        <u val="none"/>
        <vertAlign val="baseline"/>
        <sz val="11"/>
        <color theme="1"/>
        <name val="Tw Cen MT"/>
        <family val="2"/>
        <scheme val="minor"/>
      </font>
      <numFmt numFmtId="0" formatCode="General"/>
      <alignment horizontal="center" vertical="center" textRotation="0" wrapText="1" indent="0" justifyLastLine="0" shrinkToFit="0" readingOrder="0"/>
    </dxf>
    <dxf>
      <font>
        <b val="0"/>
        <strike val="0"/>
        <outline val="0"/>
        <shadow val="0"/>
        <u val="none"/>
        <vertAlign val="baseline"/>
        <sz val="11"/>
        <color theme="1"/>
        <name val="Tw Cen MT"/>
        <family val="2"/>
        <scheme val="minor"/>
      </font>
      <alignment horizontal="center" vertical="center" textRotation="0" wrapText="1" indent="0" justifyLastLine="0" shrinkToFit="0" readingOrder="0"/>
    </dxf>
    <dxf>
      <font>
        <b/>
        <strike val="0"/>
        <outline val="0"/>
        <shadow val="0"/>
        <u val="none"/>
        <vertAlign val="baseline"/>
        <sz val="11"/>
        <color theme="1"/>
        <name val="Tw Cen MT"/>
        <family val="2"/>
        <scheme val="minor"/>
      </font>
      <alignment horizontal="center" vertical="center" textRotation="0" wrapText="1" indent="0" justifyLastLine="0" shrinkToFit="0" readingOrder="0"/>
    </dxf>
    <dxf>
      <font>
        <strike val="0"/>
        <outline val="0"/>
        <shadow val="0"/>
        <u val="none"/>
        <vertAlign val="baseline"/>
        <sz val="11"/>
        <color theme="1"/>
        <name val="Tw Cen MT"/>
        <family val="2"/>
        <scheme val="minor"/>
      </font>
      <alignment horizontal="left" vertical="center" textRotation="0" wrapText="1" indent="0" justifyLastLine="0" shrinkToFit="0" readingOrder="0"/>
    </dxf>
    <dxf>
      <font>
        <b/>
        <i val="0"/>
        <strike val="0"/>
        <condense val="0"/>
        <extend val="0"/>
        <outline val="0"/>
        <shadow val="0"/>
        <u val="none"/>
        <vertAlign val="baseline"/>
        <sz val="11"/>
        <color theme="1"/>
        <name val="Tw Cen MT"/>
        <family val="2"/>
        <scheme val="minor"/>
      </font>
      <fill>
        <patternFill patternType="solid">
          <fgColor indexed="64"/>
          <bgColor rgb="FF59A68C"/>
        </patternFill>
      </fill>
      <alignment horizontal="center" vertical="center" textRotation="0" wrapText="1" indent="0" justifyLastLine="0" shrinkToFit="0" readingOrder="0"/>
    </dxf>
    <dxf>
      <font>
        <strike val="0"/>
        <outline val="0"/>
        <shadow val="0"/>
        <u val="none"/>
        <vertAlign val="baseline"/>
        <sz val="14"/>
        <color theme="1"/>
        <name val="Tw Cen MT"/>
        <scheme val="major"/>
      </font>
      <numFmt numFmtId="0" formatCode="General"/>
      <alignment horizontal="center" vertical="center" textRotation="0" wrapText="1" indent="0" justifyLastLine="0" shrinkToFit="0" readingOrder="0"/>
      <border diagonalUp="0" diagonalDown="0">
        <left/>
        <right/>
        <top style="thin">
          <color theme="0" tint="-0.24994659260841701"/>
        </top>
        <bottom style="thin">
          <color theme="0" tint="-0.24994659260841701"/>
        </bottom>
      </border>
    </dxf>
    <dxf>
      <font>
        <b/>
        <strike val="0"/>
        <outline val="0"/>
        <shadow val="0"/>
        <u val="none"/>
        <vertAlign val="baseline"/>
        <sz val="12"/>
        <color theme="1"/>
        <name val="Tw Cen MT"/>
        <scheme val="major"/>
      </font>
      <numFmt numFmtId="0" formatCode="General"/>
      <alignment horizontal="center" vertical="center" textRotation="0" wrapText="1" indent="0" justifyLastLine="0" shrinkToFit="0" readingOrder="0"/>
      <border diagonalUp="0" diagonalDown="0">
        <left/>
        <right/>
        <top style="thin">
          <color theme="0" tint="-0.24994659260841701"/>
        </top>
        <bottom style="thin">
          <color theme="0" tint="-0.24994659260841701"/>
        </bottom>
      </border>
    </dxf>
    <dxf>
      <font>
        <b/>
        <i val="0"/>
        <strike val="0"/>
        <condense val="0"/>
        <extend val="0"/>
        <outline val="0"/>
        <shadow val="0"/>
        <u val="none"/>
        <vertAlign val="baseline"/>
        <sz val="12"/>
        <color theme="1"/>
        <name val="Tw Cen MT"/>
        <scheme val="maj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right/>
        <top style="thin">
          <color theme="0" tint="-0.24994659260841701"/>
        </top>
        <bottom style="thin">
          <color theme="0" tint="-0.24994659260841701"/>
        </bottom>
        <vertical/>
        <horizontal/>
      </border>
    </dxf>
    <dxf>
      <font>
        <strike val="0"/>
        <outline val="0"/>
        <shadow val="0"/>
        <u val="none"/>
        <vertAlign val="baseline"/>
        <sz val="12"/>
        <color theme="1"/>
        <name val="Tw Cen MT"/>
        <scheme val="major"/>
      </font>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int="-0.24994659260841701"/>
        </top>
        <bottom style="thin">
          <color theme="0" tint="-0.24994659260841701"/>
        </bottom>
      </border>
    </dxf>
    <dxf>
      <border outline="0">
        <top style="thin">
          <color theme="0" tint="-0.24994659260841701"/>
        </top>
      </border>
    </dxf>
    <dxf>
      <font>
        <b/>
        <i val="0"/>
        <strike val="0"/>
        <condense val="0"/>
        <extend val="0"/>
        <outline val="0"/>
        <shadow val="0"/>
        <u val="none"/>
        <vertAlign val="baseline"/>
        <sz val="14"/>
        <color theme="1"/>
        <name val="Tw Cen MT"/>
        <scheme val="major"/>
      </font>
      <fill>
        <patternFill patternType="solid">
          <fgColor theme="6"/>
          <bgColor rgb="FF99CCCC"/>
        </patternFill>
      </fill>
      <alignment horizontal="center" vertical="center" textRotation="0" wrapText="0" indent="0" justifyLastLine="0" shrinkToFit="0" readingOrder="0"/>
    </dxf>
    <dxf>
      <font>
        <strike val="0"/>
        <outline val="0"/>
        <shadow val="0"/>
        <u val="none"/>
        <vertAlign val="baseline"/>
        <name val="Tw Cen MT"/>
        <scheme val="major"/>
      </font>
    </dxf>
    <dxf>
      <font>
        <b/>
        <i val="0"/>
        <strike val="0"/>
        <condense val="0"/>
        <extend val="0"/>
        <outline val="0"/>
        <shadow val="0"/>
        <u val="none"/>
        <vertAlign val="baseline"/>
        <sz val="14"/>
        <color theme="1"/>
        <name val="Tw Cen MT"/>
        <scheme val="major"/>
      </font>
      <fill>
        <patternFill patternType="solid">
          <fgColor theme="6"/>
          <bgColor rgb="FF99CCCC"/>
        </patternFill>
      </fill>
      <alignment horizontal="center" vertical="center" textRotation="0" wrapText="0" indent="0" justifyLastLine="0" shrinkToFit="0" readingOrder="0"/>
    </dxf>
    <dxf>
      <font>
        <strike val="0"/>
        <outline val="0"/>
        <shadow val="0"/>
        <u val="none"/>
        <vertAlign val="baseline"/>
        <sz val="14"/>
        <color theme="1"/>
        <name val="Tw Cen MT"/>
        <scheme val="major"/>
      </font>
      <numFmt numFmtId="0" formatCode="General"/>
      <alignment horizontal="center" vertical="center" textRotation="0" wrapText="1" indent="0" justifyLastLine="0" shrinkToFit="0" readingOrder="0"/>
      <border diagonalUp="0" diagonalDown="0">
        <left/>
        <right/>
        <top style="thin">
          <color theme="0" tint="-0.24994659260841701"/>
        </top>
        <bottom style="thin">
          <color theme="0" tint="-0.24994659260841701"/>
        </bottom>
      </border>
    </dxf>
    <dxf>
      <font>
        <b/>
        <strike val="0"/>
        <outline val="0"/>
        <shadow val="0"/>
        <u val="none"/>
        <vertAlign val="baseline"/>
        <sz val="12"/>
        <color theme="1"/>
        <name val="Tw Cen MT"/>
        <scheme val="major"/>
      </font>
      <numFmt numFmtId="0" formatCode="General"/>
      <alignment horizontal="center" vertical="center" textRotation="0" wrapText="1" indent="0" justifyLastLine="0" shrinkToFit="0" readingOrder="0"/>
      <border diagonalUp="0" diagonalDown="0">
        <left/>
        <right/>
        <top style="thin">
          <color theme="0" tint="-0.24994659260841701"/>
        </top>
        <bottom style="thin">
          <color theme="0" tint="-0.24994659260841701"/>
        </bottom>
      </border>
    </dxf>
    <dxf>
      <font>
        <b/>
        <i val="0"/>
        <strike val="0"/>
        <condense val="0"/>
        <extend val="0"/>
        <outline val="0"/>
        <shadow val="0"/>
        <u val="none"/>
        <vertAlign val="baseline"/>
        <sz val="12"/>
        <color theme="1"/>
        <name val="Tw Cen MT"/>
        <scheme val="maj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right/>
        <top style="thin">
          <color theme="0" tint="-0.24994659260841701"/>
        </top>
        <bottom style="thin">
          <color theme="0" tint="-0.24994659260841701"/>
        </bottom>
        <vertical/>
        <horizontal/>
      </border>
    </dxf>
    <dxf>
      <font>
        <strike val="0"/>
        <outline val="0"/>
        <shadow val="0"/>
        <u val="none"/>
        <vertAlign val="baseline"/>
        <sz val="12"/>
        <color theme="1"/>
        <name val="Tw Cen MT"/>
        <scheme val="major"/>
      </font>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int="-0.24994659260841701"/>
        </top>
        <bottom style="thin">
          <color theme="0" tint="-0.24994659260841701"/>
        </bottom>
      </border>
    </dxf>
    <dxf>
      <border outline="0">
        <top style="thin">
          <color theme="0" tint="-0.24994659260841701"/>
        </top>
      </border>
    </dxf>
    <dxf>
      <font>
        <b/>
        <i val="0"/>
        <strike val="0"/>
        <condense val="0"/>
        <extend val="0"/>
        <outline val="0"/>
        <shadow val="0"/>
        <u val="none"/>
        <vertAlign val="baseline"/>
        <sz val="14"/>
        <color theme="1"/>
        <name val="Tw Cen MT"/>
        <scheme val="major"/>
      </font>
      <fill>
        <patternFill patternType="solid">
          <fgColor theme="6"/>
          <bgColor rgb="FF66B2B2"/>
        </patternFill>
      </fill>
      <alignment horizontal="center" vertical="center" textRotation="0" wrapText="0" indent="0" justifyLastLine="0" shrinkToFit="0" readingOrder="0"/>
    </dxf>
    <dxf>
      <font>
        <strike val="0"/>
        <outline val="0"/>
        <shadow val="0"/>
        <u val="none"/>
        <vertAlign val="baseline"/>
        <name val="Tw Cen MT"/>
        <scheme val="major"/>
      </font>
    </dxf>
    <dxf>
      <font>
        <b/>
        <i val="0"/>
        <strike val="0"/>
        <condense val="0"/>
        <extend val="0"/>
        <outline val="0"/>
        <shadow val="0"/>
        <u val="none"/>
        <vertAlign val="baseline"/>
        <sz val="14"/>
        <color theme="1"/>
        <name val="Tw Cen MT"/>
        <scheme val="major"/>
      </font>
      <fill>
        <patternFill patternType="solid">
          <fgColor theme="6"/>
          <bgColor rgb="FF66B2B2"/>
        </patternFill>
      </fill>
      <alignment horizontal="center" vertical="center" textRotation="0" wrapText="0" indent="0" justifyLastLine="0" shrinkToFit="0" readingOrder="0"/>
    </dxf>
    <dxf>
      <font>
        <strike val="0"/>
        <outline val="0"/>
        <shadow val="0"/>
        <u val="none"/>
        <vertAlign val="baseline"/>
        <sz val="14"/>
        <color theme="1"/>
        <name val="Tw Cen MT"/>
        <scheme val="major"/>
      </font>
      <numFmt numFmtId="0" formatCode="General"/>
      <alignment horizontal="center" vertical="center" textRotation="0" wrapText="1" indent="0" justifyLastLine="0" shrinkToFit="0" readingOrder="0"/>
      <border diagonalUp="0" diagonalDown="0">
        <left/>
        <right/>
        <top style="thin">
          <color theme="0" tint="-0.24994659260841701"/>
        </top>
        <bottom style="thin">
          <color theme="0" tint="-0.24994659260841701"/>
        </bottom>
      </border>
    </dxf>
    <dxf>
      <font>
        <b/>
        <strike val="0"/>
        <outline val="0"/>
        <shadow val="0"/>
        <u val="none"/>
        <vertAlign val="baseline"/>
        <sz val="12"/>
        <color theme="1"/>
        <name val="Tw Cen MT"/>
        <scheme val="major"/>
      </font>
      <numFmt numFmtId="0" formatCode="General"/>
      <alignment horizontal="center" vertical="center" textRotation="0" wrapText="1" indent="0" justifyLastLine="0" shrinkToFit="0" readingOrder="0"/>
      <border diagonalUp="0" diagonalDown="0">
        <left/>
        <right/>
        <top style="thin">
          <color theme="0" tint="-0.24994659260841701"/>
        </top>
        <bottom style="thin">
          <color theme="0" tint="-0.24994659260841701"/>
        </bottom>
      </border>
    </dxf>
    <dxf>
      <font>
        <b/>
        <i val="0"/>
        <strike val="0"/>
        <condense val="0"/>
        <extend val="0"/>
        <outline val="0"/>
        <shadow val="0"/>
        <u val="none"/>
        <vertAlign val="baseline"/>
        <sz val="12"/>
        <color theme="1"/>
        <name val="Tw Cen MT"/>
        <scheme val="maj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right/>
        <top style="thin">
          <color theme="0" tint="-0.24994659260841701"/>
        </top>
        <bottom style="thin">
          <color theme="0" tint="-0.24994659260841701"/>
        </bottom>
        <vertical/>
        <horizontal/>
      </border>
    </dxf>
    <dxf>
      <font>
        <strike val="0"/>
        <outline val="0"/>
        <shadow val="0"/>
        <u val="none"/>
        <vertAlign val="baseline"/>
        <sz val="12"/>
        <color theme="1"/>
        <name val="Tw Cen MT"/>
        <scheme val="major"/>
      </font>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int="-0.24994659260841701"/>
        </top>
        <bottom style="thin">
          <color theme="0" tint="-0.24994659260841701"/>
        </bottom>
      </border>
    </dxf>
    <dxf>
      <border outline="0">
        <top style="thin">
          <color theme="0" tint="-0.24994659260841701"/>
        </top>
      </border>
    </dxf>
    <dxf>
      <font>
        <b/>
        <i val="0"/>
        <strike val="0"/>
        <condense val="0"/>
        <extend val="0"/>
        <outline val="0"/>
        <shadow val="0"/>
        <u val="none"/>
        <vertAlign val="baseline"/>
        <sz val="14"/>
        <color theme="1"/>
        <name val="Tw Cen MT"/>
        <scheme val="major"/>
      </font>
      <fill>
        <patternFill patternType="solid">
          <fgColor theme="6"/>
          <bgColor rgb="FF339999"/>
        </patternFill>
      </fill>
      <alignment horizontal="center" vertical="center" textRotation="0" wrapText="0" indent="0" justifyLastLine="0" shrinkToFit="0" readingOrder="0"/>
    </dxf>
    <dxf>
      <font>
        <strike val="0"/>
        <outline val="0"/>
        <shadow val="0"/>
        <u val="none"/>
        <vertAlign val="baseline"/>
        <name val="Tw Cen MT"/>
        <scheme val="major"/>
      </font>
    </dxf>
    <dxf>
      <font>
        <b/>
        <i val="0"/>
        <strike val="0"/>
        <condense val="0"/>
        <extend val="0"/>
        <outline val="0"/>
        <shadow val="0"/>
        <u val="none"/>
        <vertAlign val="baseline"/>
        <sz val="14"/>
        <color theme="1"/>
        <name val="Tw Cen MT"/>
        <scheme val="major"/>
      </font>
      <fill>
        <patternFill patternType="solid">
          <fgColor theme="6"/>
          <bgColor rgb="FF339999"/>
        </patternFill>
      </fill>
      <alignment horizontal="center" vertical="center" textRotation="0" wrapText="0" indent="0" justifyLastLine="0" shrinkToFit="0" readingOrder="0"/>
    </dxf>
    <dxf>
      <font>
        <strike val="0"/>
        <outline val="0"/>
        <shadow val="0"/>
        <u val="none"/>
        <vertAlign val="baseline"/>
        <sz val="14"/>
        <color theme="1"/>
        <name val="Tw Cen MT"/>
        <scheme val="major"/>
      </font>
      <numFmt numFmtId="0" formatCode="General"/>
      <alignment horizontal="center" vertical="center" textRotation="0" wrapText="1" indent="0" justifyLastLine="0" shrinkToFit="0" readingOrder="0"/>
      <border diagonalUp="0" diagonalDown="0">
        <left/>
        <right/>
        <top style="thin">
          <color theme="0" tint="-0.24994659260841701"/>
        </top>
        <bottom style="thin">
          <color theme="0" tint="-0.24994659260841701"/>
        </bottom>
      </border>
    </dxf>
    <dxf>
      <font>
        <b/>
        <strike val="0"/>
        <outline val="0"/>
        <shadow val="0"/>
        <u val="none"/>
        <vertAlign val="baseline"/>
        <sz val="12"/>
        <color theme="1"/>
        <name val="Tw Cen MT"/>
        <scheme val="major"/>
      </font>
      <numFmt numFmtId="0" formatCode="General"/>
      <alignment horizontal="center" vertical="center" textRotation="0" wrapText="1" indent="0" justifyLastLine="0" shrinkToFit="0" readingOrder="0"/>
      <border diagonalUp="0" diagonalDown="0">
        <left/>
        <right/>
        <top style="thin">
          <color theme="0" tint="-0.24994659260841701"/>
        </top>
        <bottom style="thin">
          <color theme="0" tint="-0.24994659260841701"/>
        </bottom>
      </border>
    </dxf>
    <dxf>
      <font>
        <b/>
        <i val="0"/>
        <strike val="0"/>
        <condense val="0"/>
        <extend val="0"/>
        <outline val="0"/>
        <shadow val="0"/>
        <u val="none"/>
        <vertAlign val="baseline"/>
        <sz val="12"/>
        <color theme="1"/>
        <name val="Tw Cen MT"/>
        <scheme val="maj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right/>
        <top style="thin">
          <color theme="0" tint="-0.24994659260841701"/>
        </top>
        <bottom style="thin">
          <color theme="0" tint="-0.24994659260841701"/>
        </bottom>
        <vertical/>
        <horizontal/>
      </border>
    </dxf>
    <dxf>
      <font>
        <strike val="0"/>
        <outline val="0"/>
        <shadow val="0"/>
        <u val="none"/>
        <vertAlign val="baseline"/>
        <sz val="12"/>
        <color theme="1"/>
        <name val="Tw Cen MT"/>
        <scheme val="major"/>
      </font>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int="-0.24994659260841701"/>
        </top>
        <bottom style="thin">
          <color theme="0" tint="-0.24994659260841701"/>
        </bottom>
      </border>
    </dxf>
    <dxf>
      <border outline="0">
        <top style="thin">
          <color theme="0" tint="-0.24994659260841701"/>
        </top>
      </border>
    </dxf>
    <dxf>
      <font>
        <b/>
        <i val="0"/>
        <strike val="0"/>
        <condense val="0"/>
        <extend val="0"/>
        <outline val="0"/>
        <shadow val="0"/>
        <u val="none"/>
        <vertAlign val="baseline"/>
        <sz val="14"/>
        <color theme="1"/>
        <name val="Tw Cen MT"/>
        <scheme val="major"/>
      </font>
      <fill>
        <patternFill patternType="solid">
          <fgColor theme="6"/>
          <bgColor rgb="FF59A68C"/>
        </patternFill>
      </fill>
      <alignment horizontal="center" vertical="center" textRotation="0" wrapText="0" indent="0" justifyLastLine="0" shrinkToFit="0" readingOrder="0"/>
    </dxf>
    <dxf>
      <font>
        <strike val="0"/>
        <outline val="0"/>
        <shadow val="0"/>
        <u val="none"/>
        <vertAlign val="baseline"/>
        <name val="Tw Cen MT"/>
        <scheme val="major"/>
      </font>
    </dxf>
    <dxf>
      <font>
        <b/>
        <i val="0"/>
        <strike val="0"/>
        <condense val="0"/>
        <extend val="0"/>
        <outline val="0"/>
        <shadow val="0"/>
        <u val="none"/>
        <vertAlign val="baseline"/>
        <sz val="14"/>
        <color theme="1"/>
        <name val="Tw Cen MT"/>
        <scheme val="major"/>
      </font>
      <fill>
        <patternFill patternType="solid">
          <fgColor theme="6"/>
          <bgColor rgb="FF59A68C"/>
        </patternFill>
      </fill>
      <alignment horizontal="center" vertical="center" textRotation="0" wrapText="0" indent="0" justifyLastLine="0" shrinkToFit="0" readingOrder="0"/>
    </dxf>
    <dxf>
      <font>
        <b/>
        <i val="0"/>
        <strike val="0"/>
        <condense val="0"/>
        <extend val="0"/>
        <outline val="0"/>
        <shadow val="0"/>
        <u val="none"/>
        <vertAlign val="baseline"/>
        <sz val="14"/>
        <color theme="1"/>
        <name val="Tw Cen MT"/>
        <family val="2"/>
        <scheme val="major"/>
      </font>
      <fill>
        <patternFill patternType="solid">
          <fgColor theme="6"/>
          <bgColor rgb="FF80B380"/>
        </patternFill>
      </fill>
      <alignment horizontal="center" vertical="center" textRotation="0" wrapText="0" indent="0" justifyLastLine="0" shrinkToFit="0" readingOrder="0"/>
    </dxf>
    <dxf>
      <font>
        <strike val="0"/>
        <outline val="0"/>
        <shadow val="0"/>
        <u val="none"/>
        <vertAlign val="baseline"/>
        <sz val="14"/>
        <color theme="1"/>
        <name val="Tw Cen MT"/>
        <scheme val="major"/>
      </font>
      <numFmt numFmtId="0" formatCode="General"/>
      <alignment horizontal="center" vertical="center" textRotation="0" wrapText="1" indent="0" justifyLastLine="0" shrinkToFit="0" readingOrder="0"/>
      <border diagonalUp="0" diagonalDown="0">
        <left/>
        <right/>
        <top style="thin">
          <color theme="0" tint="-0.24994659260841701"/>
        </top>
        <bottom style="thin">
          <color theme="0" tint="-0.24994659260841701"/>
        </bottom>
      </border>
    </dxf>
    <dxf>
      <font>
        <b/>
        <i val="0"/>
        <strike val="0"/>
        <condense val="0"/>
        <extend val="0"/>
        <outline val="0"/>
        <shadow val="0"/>
        <u val="none"/>
        <vertAlign val="baseline"/>
        <sz val="14"/>
        <color theme="1"/>
        <name val="Tw Cen MT"/>
        <family val="2"/>
        <scheme val="major"/>
      </font>
      <fill>
        <patternFill patternType="solid">
          <fgColor theme="6"/>
          <bgColor rgb="FF80B380"/>
        </patternFill>
      </fill>
      <alignment horizontal="center" vertical="center" textRotation="0" wrapText="0" indent="0" justifyLastLine="0" shrinkToFit="0" readingOrder="0"/>
    </dxf>
    <dxf>
      <font>
        <b/>
        <strike val="0"/>
        <outline val="0"/>
        <shadow val="0"/>
        <u val="none"/>
        <vertAlign val="baseline"/>
        <sz val="12"/>
        <color theme="1"/>
        <name val="Tw Cen MT"/>
        <scheme val="major"/>
      </font>
      <numFmt numFmtId="0" formatCode="General"/>
      <alignment horizontal="center" vertical="center" textRotation="0" wrapText="1" indent="0" justifyLastLine="0" shrinkToFit="0" readingOrder="0"/>
      <border diagonalUp="0" diagonalDown="0">
        <left/>
        <right/>
        <top style="thin">
          <color theme="0" tint="-0.24994659260841701"/>
        </top>
        <bottom style="thin">
          <color theme="0" tint="-0.24994659260841701"/>
        </bottom>
      </border>
    </dxf>
    <dxf>
      <font>
        <b/>
        <i val="0"/>
        <strike val="0"/>
        <condense val="0"/>
        <extend val="0"/>
        <outline val="0"/>
        <shadow val="0"/>
        <u val="none"/>
        <vertAlign val="baseline"/>
        <sz val="14"/>
        <color theme="1"/>
        <name val="Tw Cen MT"/>
        <family val="2"/>
        <scheme val="major"/>
      </font>
      <fill>
        <patternFill patternType="solid">
          <fgColor theme="6"/>
          <bgColor rgb="FF80B380"/>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Tw Cen MT"/>
        <scheme val="maj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right/>
        <top style="thin">
          <color theme="0" tint="-0.24994659260841701"/>
        </top>
        <bottom style="thin">
          <color theme="0" tint="-0.24994659260841701"/>
        </bottom>
        <vertical/>
        <horizontal/>
      </border>
    </dxf>
    <dxf>
      <font>
        <b/>
        <i val="0"/>
        <strike val="0"/>
        <condense val="0"/>
        <extend val="0"/>
        <outline val="0"/>
        <shadow val="0"/>
        <u val="none"/>
        <vertAlign val="baseline"/>
        <sz val="14"/>
        <color theme="1"/>
        <name val="Tw Cen MT"/>
        <family val="2"/>
        <scheme val="major"/>
      </font>
      <fill>
        <patternFill patternType="solid">
          <fgColor theme="6"/>
          <bgColor rgb="FF80B380"/>
        </patternFill>
      </fill>
      <alignment horizontal="center" vertical="center" textRotation="0" wrapText="0" indent="0" justifyLastLine="0" shrinkToFit="0" readingOrder="0"/>
    </dxf>
    <dxf>
      <font>
        <strike val="0"/>
        <outline val="0"/>
        <shadow val="0"/>
        <u val="none"/>
        <vertAlign val="baseline"/>
        <sz val="12"/>
        <color theme="1"/>
        <name val="Tw Cen MT"/>
        <scheme val="major"/>
      </font>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int="-0.24994659260841701"/>
        </top>
        <bottom style="thin">
          <color theme="0" tint="-0.24994659260841701"/>
        </bottom>
      </border>
    </dxf>
    <dxf>
      <border outline="0">
        <top style="thin">
          <color theme="0" tint="-0.24994659260841701"/>
        </top>
      </border>
    </dxf>
    <dxf>
      <font>
        <b/>
        <i val="0"/>
        <strike val="0"/>
        <condense val="0"/>
        <extend val="0"/>
        <outline val="0"/>
        <shadow val="0"/>
        <u val="none"/>
        <vertAlign val="baseline"/>
        <sz val="14"/>
        <color theme="1"/>
        <name val="Tw Cen MT"/>
        <scheme val="major"/>
      </font>
      <fill>
        <patternFill patternType="solid">
          <fgColor theme="6"/>
          <bgColor rgb="FF80B380"/>
        </patternFill>
      </fill>
      <alignment horizontal="center" vertical="center" textRotation="0" wrapText="0" indent="0" justifyLastLine="0" shrinkToFit="0" readingOrder="0"/>
    </dxf>
    <dxf>
      <font>
        <strike val="0"/>
        <outline val="0"/>
        <shadow val="0"/>
        <u val="none"/>
        <vertAlign val="baseline"/>
        <name val="Tw Cen MT"/>
        <scheme val="major"/>
      </font>
    </dxf>
    <dxf>
      <font>
        <b/>
        <i val="0"/>
        <strike val="0"/>
        <condense val="0"/>
        <extend val="0"/>
        <outline val="0"/>
        <shadow val="0"/>
        <u val="none"/>
        <vertAlign val="baseline"/>
        <sz val="14"/>
        <color theme="1"/>
        <name val="Tw Cen MT"/>
        <scheme val="major"/>
      </font>
      <fill>
        <patternFill patternType="solid">
          <fgColor theme="6"/>
          <bgColor rgb="FF80B380"/>
        </patternFill>
      </fill>
      <alignment horizontal="center" vertical="center" textRotation="0" wrapText="0" indent="0" justifyLastLine="0" shrinkToFit="0" readingOrder="0"/>
    </dxf>
    <dxf>
      <font>
        <strike val="0"/>
        <outline val="0"/>
        <shadow val="0"/>
        <u val="none"/>
        <vertAlign val="baseline"/>
        <sz val="14"/>
        <color theme="1"/>
        <name val="Tw Cen MT"/>
        <scheme val="major"/>
      </font>
      <numFmt numFmtId="0" formatCode="General"/>
      <alignment horizontal="center" vertical="center" textRotation="0" wrapText="1" indent="0" justifyLastLine="0" shrinkToFit="0" readingOrder="0"/>
      <border diagonalUp="0" diagonalDown="0">
        <left/>
        <right/>
        <top style="thin">
          <color theme="0" tint="-0.24994659260841701"/>
        </top>
        <bottom style="thin">
          <color theme="0" tint="-0.24994659260841701"/>
        </bottom>
      </border>
    </dxf>
    <dxf>
      <font>
        <b/>
        <strike val="0"/>
        <outline val="0"/>
        <shadow val="0"/>
        <u val="none"/>
        <vertAlign val="baseline"/>
        <sz val="12"/>
        <color theme="1"/>
        <name val="Tw Cen MT"/>
        <scheme val="major"/>
      </font>
      <numFmt numFmtId="0" formatCode="General"/>
      <alignment horizontal="center" vertical="center" textRotation="0" wrapText="1" indent="0" justifyLastLine="0" shrinkToFit="0" readingOrder="0"/>
      <border diagonalUp="0" diagonalDown="0">
        <left/>
        <right/>
        <top style="thin">
          <color theme="0" tint="-0.24994659260841701"/>
        </top>
        <bottom style="thin">
          <color theme="0" tint="-0.24994659260841701"/>
        </bottom>
      </border>
    </dxf>
    <dxf>
      <font>
        <b/>
        <i val="0"/>
        <strike val="0"/>
        <condense val="0"/>
        <extend val="0"/>
        <outline val="0"/>
        <shadow val="0"/>
        <u val="none"/>
        <vertAlign val="baseline"/>
        <sz val="12"/>
        <color theme="1"/>
        <name val="Tw Cen MT"/>
        <scheme val="maj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right/>
        <top style="thin">
          <color theme="0" tint="-0.24994659260841701"/>
        </top>
        <bottom style="thin">
          <color theme="0" tint="-0.24994659260841701"/>
        </bottom>
        <vertical/>
        <horizontal/>
      </border>
    </dxf>
    <dxf>
      <font>
        <strike val="0"/>
        <outline val="0"/>
        <shadow val="0"/>
        <u val="none"/>
        <vertAlign val="baseline"/>
        <sz val="12"/>
        <color theme="1"/>
        <name val="Tw Cen MT"/>
        <scheme val="major"/>
      </font>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int="-0.24994659260841701"/>
        </top>
        <bottom style="thin">
          <color theme="0" tint="-0.24994659260841701"/>
        </bottom>
      </border>
    </dxf>
    <dxf>
      <border outline="0">
        <top style="thin">
          <color theme="0" tint="-0.24994659260841701"/>
        </top>
      </border>
    </dxf>
    <dxf>
      <font>
        <b val="0"/>
        <i val="0"/>
        <strike val="0"/>
        <condense val="0"/>
        <extend val="0"/>
        <outline val="0"/>
        <shadow val="0"/>
        <u val="none"/>
        <vertAlign val="baseline"/>
        <sz val="14"/>
        <color theme="1"/>
        <name val="Tw Cen MT"/>
        <scheme val="major"/>
      </font>
      <fill>
        <patternFill patternType="solid">
          <fgColor indexed="64"/>
          <bgColor rgb="FFA6BF73"/>
        </patternFill>
      </fill>
      <alignment horizontal="center" vertical="center" textRotation="0" wrapText="0" indent="0" justifyLastLine="0" shrinkToFit="0" readingOrder="0"/>
    </dxf>
    <dxf>
      <font>
        <strike val="0"/>
        <outline val="0"/>
        <shadow val="0"/>
        <u val="none"/>
        <vertAlign val="baseline"/>
        <name val="Tw Cen MT"/>
        <scheme val="major"/>
      </font>
    </dxf>
    <dxf>
      <font>
        <strike val="0"/>
        <outline val="0"/>
        <shadow val="0"/>
        <u val="none"/>
        <vertAlign val="baseline"/>
        <sz val="14"/>
        <color theme="1"/>
        <name val="Tw Cen MT"/>
        <scheme val="major"/>
      </font>
      <fill>
        <patternFill>
          <bgColor rgb="FFA6BF73"/>
        </patternFill>
      </fill>
    </dxf>
    <dxf>
      <font>
        <strike val="0"/>
        <outline val="0"/>
        <shadow val="0"/>
        <u val="none"/>
        <vertAlign val="baseline"/>
        <sz val="14"/>
        <color theme="1"/>
        <name val="Tw Cen MT"/>
        <scheme val="major"/>
      </font>
      <numFmt numFmtId="0" formatCode="General"/>
      <alignment horizontal="center" vertical="center" textRotation="0" wrapText="1" indent="0" justifyLastLine="0" shrinkToFit="0" readingOrder="0"/>
      <border diagonalUp="0" diagonalDown="0">
        <left/>
        <right/>
        <top style="thin">
          <color theme="0" tint="-0.24994659260841701"/>
        </top>
        <bottom style="thin">
          <color theme="0" tint="-0.24994659260841701"/>
        </bottom>
      </border>
    </dxf>
    <dxf>
      <numFmt numFmtId="0" formatCode="General"/>
    </dxf>
    <dxf>
      <font>
        <b val="0"/>
        <i val="0"/>
        <strike val="0"/>
        <condense val="0"/>
        <extend val="0"/>
        <outline val="0"/>
        <shadow val="0"/>
        <u val="none"/>
        <vertAlign val="baseline"/>
        <sz val="12"/>
        <color theme="1"/>
        <name val="Tw Cen MT"/>
        <scheme val="major"/>
      </font>
      <alignment horizontal="left" vertical="center" textRotation="0" wrapText="0" indent="0" justifyLastLine="0" shrinkToFit="0" readingOrder="0"/>
      <border diagonalUp="0" diagonalDown="0">
        <left/>
        <right/>
        <top style="thin">
          <color theme="0" tint="-0.24994659260841701"/>
        </top>
        <bottom style="thin">
          <color theme="0" tint="-0.24994659260841701"/>
        </bottom>
        <vertical/>
        <horizontal/>
      </border>
    </dxf>
    <dxf>
      <border outline="0">
        <top style="thin">
          <color theme="0" tint="-0.24994659260841701"/>
        </top>
      </border>
    </dxf>
    <dxf>
      <font>
        <b val="0"/>
        <i val="0"/>
        <strike val="0"/>
        <condense val="0"/>
        <extend val="0"/>
        <outline val="0"/>
        <shadow val="0"/>
        <u val="none"/>
        <vertAlign val="baseline"/>
        <sz val="14"/>
        <color theme="1"/>
        <name val="Tw Cen MT"/>
        <scheme val="major"/>
      </font>
      <fill>
        <patternFill patternType="solid">
          <fgColor indexed="64"/>
          <bgColor rgb="FFCCCC66"/>
        </patternFill>
      </fill>
      <alignment horizontal="center" vertical="center" textRotation="0" wrapText="0" indent="0" justifyLastLine="0" shrinkToFit="0" readingOrder="0"/>
    </dxf>
    <dxf>
      <font>
        <strike val="0"/>
        <outline val="0"/>
        <shadow val="0"/>
        <u val="none"/>
        <vertAlign val="baseline"/>
        <name val="Tw Cen MT"/>
        <scheme val="major"/>
      </font>
    </dxf>
    <dxf>
      <font>
        <strike val="0"/>
        <outline val="0"/>
        <shadow val="0"/>
        <u val="none"/>
        <vertAlign val="baseline"/>
        <sz val="14"/>
        <color theme="1"/>
        <name val="Tw Cen MT"/>
        <scheme val="major"/>
      </font>
      <fill>
        <patternFill patternType="solid">
          <fgColor indexed="64"/>
          <bgColor rgb="FFCCCC66"/>
        </patternFill>
      </fill>
      <alignment horizontal="center" vertical="center" textRotation="0" wrapText="0" indent="0" justifyLastLine="0" shrinkToFit="0" readingOrder="0"/>
    </dxf>
    <dxf>
      <fill>
        <patternFill>
          <bgColor theme="0" tint="-4.9989318521683403E-2"/>
        </patternFill>
      </fill>
      <border diagonalUp="0" diagonalDown="0">
        <left/>
        <right/>
        <top/>
        <bottom/>
        <vertical/>
        <horizontal/>
      </border>
    </dxf>
    <dxf>
      <font>
        <b/>
        <color theme="1"/>
      </font>
      <border>
        <top style="medium">
          <color theme="4"/>
        </top>
      </border>
    </dxf>
    <dxf>
      <font>
        <b/>
        <i val="0"/>
        <color theme="1"/>
      </font>
      <fill>
        <patternFill patternType="solid">
          <fgColor theme="6"/>
          <bgColor theme="4"/>
        </patternFill>
      </fill>
    </dxf>
    <dxf>
      <font>
        <color theme="1"/>
      </font>
      <border diagonalUp="0" diagonalDown="0">
        <left/>
        <right/>
        <top/>
        <bottom/>
        <vertical/>
        <horizontal/>
      </border>
    </dxf>
    <dxf>
      <fill>
        <patternFill>
          <bgColor theme="0" tint="-4.9989318521683403E-2"/>
        </patternFill>
      </fill>
      <border diagonalUp="0" diagonalDown="0">
        <left/>
        <right/>
        <top/>
        <bottom/>
        <vertical/>
        <horizontal/>
      </border>
    </dxf>
    <dxf>
      <font>
        <b/>
        <color theme="1"/>
      </font>
      <border>
        <top style="medium">
          <color theme="9" tint="-0.24994659260841701"/>
        </top>
      </border>
    </dxf>
    <dxf>
      <font>
        <b/>
        <i val="0"/>
        <color theme="1"/>
      </font>
      <fill>
        <patternFill patternType="solid">
          <fgColor theme="6"/>
          <bgColor theme="9" tint="-0.24994659260841701"/>
        </patternFill>
      </fill>
    </dxf>
    <dxf>
      <font>
        <color theme="1"/>
      </font>
      <border diagonalUp="0" diagonalDown="0">
        <left/>
        <right/>
        <top/>
        <bottom/>
        <vertical/>
        <horizontal/>
      </border>
    </dxf>
    <dxf>
      <fill>
        <patternFill>
          <bgColor rgb="FFDDE3CA"/>
        </patternFill>
      </fill>
      <border>
        <left style="thin">
          <color auto="1"/>
        </left>
        <right style="thin">
          <color auto="1"/>
        </right>
        <top style="thin">
          <color auto="1"/>
        </top>
        <bottom style="thin">
          <color auto="1"/>
        </bottom>
      </border>
    </dxf>
    <dxf>
      <fill>
        <patternFill>
          <bgColor theme="0" tint="-4.9989318521683403E-2"/>
        </patternFill>
      </fill>
      <border diagonalUp="0" diagonalDown="0">
        <left/>
        <right/>
        <top/>
        <bottom/>
        <vertical/>
        <horizontal/>
      </border>
    </dxf>
    <dxf>
      <font>
        <b/>
        <color theme="1"/>
      </font>
      <border>
        <top style="medium">
          <color theme="6" tint="-0.24994659260841701"/>
        </top>
      </border>
    </dxf>
    <dxf>
      <font>
        <b/>
        <i val="0"/>
        <color theme="1"/>
      </font>
      <fill>
        <patternFill patternType="solid">
          <fgColor theme="6"/>
          <bgColor theme="6"/>
        </patternFill>
      </fill>
    </dxf>
    <dxf>
      <font>
        <color theme="1"/>
      </font>
      <border diagonalUp="0" diagonalDown="0">
        <left/>
        <right/>
        <top/>
        <bottom/>
        <vertical/>
        <horizontal/>
      </border>
    </dxf>
  </dxfs>
  <tableStyles count="4" defaultTableStyle="TableStyleMedium2" defaultPivotStyle="PivotStyleLight16">
    <tableStyle name="College Budget" pivot="0" count="4" xr9:uid="{00000000-0011-0000-FFFF-FFFF00000000}">
      <tableStyleElement type="wholeTable" dxfId="133"/>
      <tableStyleElement type="headerRow" dxfId="132"/>
      <tableStyleElement type="totalRow" dxfId="131"/>
      <tableStyleElement type="firstRowStripe" dxfId="130"/>
    </tableStyle>
    <tableStyle name="Estilo de segmentación de datos 1" pivot="0" table="0" count="1" xr9:uid="{00000000-0011-0000-FFFF-FFFF01000000}">
      <tableStyleElement type="wholeTable" dxfId="129"/>
    </tableStyle>
    <tableStyle name="Monthly Expenses" pivot="0" count="4" xr9:uid="{00000000-0011-0000-FFFF-FFFF02000000}">
      <tableStyleElement type="wholeTable" dxfId="128"/>
      <tableStyleElement type="headerRow" dxfId="127"/>
      <tableStyleElement type="totalRow" dxfId="126"/>
      <tableStyleElement type="firstRowStripe" dxfId="125"/>
    </tableStyle>
    <tableStyle name="Monthly Income" pivot="0" count="4" xr9:uid="{00000000-0011-0000-FFFF-FFFF03000000}">
      <tableStyleElement type="wholeTable" dxfId="124"/>
      <tableStyleElement type="headerRow" dxfId="123"/>
      <tableStyleElement type="totalRow" dxfId="122"/>
      <tableStyleElement type="firstRowStripe" dxfId="121"/>
    </tableStyle>
  </tableStyles>
  <colors>
    <mruColors>
      <color rgb="FFF5F8FF"/>
      <color rgb="FFDAE8EA"/>
      <color rgb="FFDFEBED"/>
      <color rgb="FFDCEAEC"/>
      <color rgb="FFDE584E"/>
      <color rgb="FF339999"/>
      <color rgb="FFE26960"/>
      <color rgb="FFFF2919"/>
      <color rgb="FF59A68C"/>
      <color rgb="FF99CCCC"/>
    </mruColors>
  </colors>
  <extLst>
    <ext xmlns:x14="http://schemas.microsoft.com/office/spreadsheetml/2009/9/main" uri="{EB79DEF2-80B8-43e5-95BD-54CBDDF9020C}">
      <x14:slicerStyles defaultSlicerStyle="SlicerStyleLight1">
        <x14:slicerStyle name="Estilo de segmentación de datos 1"/>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3.xml"/><Relationship Id="rId14" Type="http://schemas.openxmlformats.org/officeDocument/2006/relationships/powerPivotData" Target="model/item.data"/></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420594751843372"/>
          <c:y val="0.15848964759356993"/>
          <c:w val="0.57659840743257351"/>
          <c:h val="0.66686821681536379"/>
        </c:manualLayout>
      </c:layout>
      <c:radarChart>
        <c:radarStyle val="marker"/>
        <c:varyColors val="0"/>
        <c:ser>
          <c:idx val="0"/>
          <c:order val="0"/>
          <c:tx>
            <c:v>Results per core area</c:v>
          </c:tx>
          <c:spPr>
            <a:ln w="38100" cap="rnd" cmpd="sng">
              <a:solidFill>
                <a:schemeClr val="accent2"/>
              </a:solidFill>
              <a:prstDash val="lgDash"/>
              <a:round/>
            </a:ln>
            <a:effectLst/>
          </c:spPr>
          <c:marker>
            <c:symbol val="none"/>
          </c:marker>
          <c:dLbls>
            <c:dLbl>
              <c:idx val="0"/>
              <c:layout>
                <c:manualLayout>
                  <c:x val="3.7816386034655587E-3"/>
                  <c:y val="-1.8007475588589093E-2"/>
                </c:manualLayout>
              </c:layout>
              <c:numFmt formatCode="0.0%" sourceLinked="0"/>
              <c:spPr>
                <a:noFill/>
                <a:ln>
                  <a:noFill/>
                </a:ln>
                <a:effectLst/>
              </c:spPr>
              <c:txPr>
                <a:bodyPr rot="0" spcFirstLastPara="1" vertOverflow="clip" horzOverflow="clip" vert="horz" wrap="square" lIns="38100" tIns="19050" rIns="38100" bIns="19050" anchor="ctr" anchorCtr="0">
                  <a:noAutofit/>
                </a:bodyPr>
                <a:lstStyle/>
                <a:p>
                  <a:pPr algn="ct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1"/>
              <c:showSerName val="0"/>
              <c:showPercent val="0"/>
              <c:showBubbleSize val="0"/>
              <c:extLst>
                <c:ext xmlns:c15="http://schemas.microsoft.com/office/drawing/2012/chart" uri="{CE6537A1-D6FC-4f65-9D91-7224C49458BB}">
                  <c15:layout>
                    <c:manualLayout>
                      <c:w val="0.20734360930730594"/>
                      <c:h val="9.0319661333422202E-2"/>
                    </c:manualLayout>
                  </c15:layout>
                </c:ext>
                <c:ext xmlns:c16="http://schemas.microsoft.com/office/drawing/2014/chart" uri="{C3380CC4-5D6E-409C-BE32-E72D297353CC}">
                  <c16:uniqueId val="{00000000-AB41-4ADC-8B9E-54662E0E23CC}"/>
                </c:ext>
              </c:extLst>
            </c:dLbl>
            <c:dLbl>
              <c:idx val="1"/>
              <c:layout>
                <c:manualLayout>
                  <c:x val="0.15803598154291626"/>
                  <c:y val="-8.6105675146771032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B41-4ADC-8B9E-54662E0E23CC}"/>
                </c:ext>
              </c:extLst>
            </c:dLbl>
            <c:dLbl>
              <c:idx val="2"/>
              <c:layout>
                <c:manualLayout>
                  <c:x val="7.8962210941906377E-2"/>
                  <c:y val="-1.043705153294194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B41-4ADC-8B9E-54662E0E23CC}"/>
                </c:ext>
              </c:extLst>
            </c:dLbl>
            <c:dLbl>
              <c:idx val="3"/>
              <c:layout>
                <c:manualLayout>
                  <c:x val="0.23463056965595036"/>
                  <c:y val="0.3131115459882581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B41-4ADC-8B9E-54662E0E23CC}"/>
                </c:ext>
              </c:extLst>
            </c:dLbl>
            <c:dLbl>
              <c:idx val="4"/>
              <c:layout>
                <c:manualLayout>
                  <c:x val="-0.2053017484489566"/>
                  <c:y val="0.2765818656229614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B41-4ADC-8B9E-54662E0E23CC}"/>
                </c:ext>
              </c:extLst>
            </c:dLbl>
            <c:dLbl>
              <c:idx val="5"/>
              <c:layout>
                <c:manualLayout>
                  <c:x val="-0.3217519129905716"/>
                  <c:y val="5.4794520547945202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B41-4ADC-8B9E-54662E0E23CC}"/>
                </c:ext>
              </c:extLst>
            </c:dLbl>
            <c:dLbl>
              <c:idx val="6"/>
              <c:layout>
                <c:manualLayout>
                  <c:x val="-0.29103214890016921"/>
                  <c:y val="-0.19047619047619047"/>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B41-4ADC-8B9E-54662E0E23CC}"/>
                </c:ext>
              </c:extLst>
            </c:dLbl>
            <c:numFmt formatCode="0.0%" sourceLinked="0"/>
            <c:spPr>
              <a:noFill/>
              <a:ln>
                <a:noFill/>
              </a:ln>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'Calculation Details'!$A$4:$A$10</c:f>
              <c:strCache>
                <c:ptCount val="7"/>
                <c:pt idx="0">
                  <c:v>A. Governance</c:v>
                </c:pt>
                <c:pt idx="1">
                  <c:v>B. Institutional Effectiveness</c:v>
                </c:pt>
                <c:pt idx="2">
                  <c:v>C. Programs</c:v>
                </c:pt>
                <c:pt idx="3">
                  <c:v>D. Administration</c:v>
                </c:pt>
                <c:pt idx="4">
                  <c:v>E. Asset Management</c:v>
                </c:pt>
                <c:pt idx="5">
                  <c:v>F. Resource Mobilization</c:v>
                </c:pt>
                <c:pt idx="6">
                  <c:v>G. Risk Management and Safeguards</c:v>
                </c:pt>
              </c:strCache>
            </c:strRef>
          </c:cat>
          <c:val>
            <c:numRef>
              <c:f>'Calculation Details'!$J$4:$J$10</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865E-4C2E-83BC-C96A80F8CB80}"/>
            </c:ext>
          </c:extLst>
        </c:ser>
        <c:dLbls>
          <c:showLegendKey val="0"/>
          <c:showVal val="1"/>
          <c:showCatName val="0"/>
          <c:showSerName val="0"/>
          <c:showPercent val="0"/>
          <c:showBubbleSize val="0"/>
        </c:dLbls>
        <c:axId val="-400411024"/>
        <c:axId val="-400401776"/>
      </c:radarChart>
      <c:catAx>
        <c:axId val="-400411024"/>
        <c:scaling>
          <c:orientation val="minMax"/>
        </c:scaling>
        <c:delete val="1"/>
        <c:axPos val="b"/>
        <c:numFmt formatCode="General" sourceLinked="1"/>
        <c:majorTickMark val="none"/>
        <c:minorTickMark val="none"/>
        <c:tickLblPos val="nextTo"/>
        <c:crossAx val="-400401776"/>
        <c:crosses val="autoZero"/>
        <c:auto val="1"/>
        <c:lblAlgn val="ctr"/>
        <c:lblOffset val="100"/>
        <c:noMultiLvlLbl val="0"/>
      </c:catAx>
      <c:valAx>
        <c:axId val="-400401776"/>
        <c:scaling>
          <c:orientation val="minMax"/>
        </c:scaling>
        <c:delete val="1"/>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crossAx val="-400411024"/>
        <c:crosses val="autoZero"/>
        <c:crossBetween val="between"/>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sz="1400" b="0"/>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'Calculation Details'!$B$3</c:f>
              <c:strCache>
                <c:ptCount val="1"/>
                <c:pt idx="0">
                  <c:v>Applicable Standards</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1000" b="1"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'Calculation Details'!$A$4:$A$10</c:f>
              <c:strCache>
                <c:ptCount val="7"/>
                <c:pt idx="0">
                  <c:v>A. Governance</c:v>
                </c:pt>
                <c:pt idx="1">
                  <c:v>B. Institutional Effectiveness</c:v>
                </c:pt>
                <c:pt idx="2">
                  <c:v>C. Programs</c:v>
                </c:pt>
                <c:pt idx="3">
                  <c:v>D. Administration</c:v>
                </c:pt>
                <c:pt idx="4">
                  <c:v>E. Asset Management</c:v>
                </c:pt>
                <c:pt idx="5">
                  <c:v>F. Resource Mobilization</c:v>
                </c:pt>
                <c:pt idx="6">
                  <c:v>G. Risk Management and Safeguards</c:v>
                </c:pt>
              </c:strCache>
            </c:strRef>
          </c:cat>
          <c:val>
            <c:numRef>
              <c:f>'Calculation Details'!$B$4:$B$10</c:f>
              <c:numCache>
                <c:formatCode>General</c:formatCode>
                <c:ptCount val="7"/>
                <c:pt idx="0">
                  <c:v>10</c:v>
                </c:pt>
                <c:pt idx="1">
                  <c:v>8</c:v>
                </c:pt>
                <c:pt idx="2">
                  <c:v>12</c:v>
                </c:pt>
                <c:pt idx="3">
                  <c:v>12</c:v>
                </c:pt>
                <c:pt idx="4">
                  <c:v>10</c:v>
                </c:pt>
                <c:pt idx="5">
                  <c:v>9</c:v>
                </c:pt>
                <c:pt idx="6">
                  <c:v>7</c:v>
                </c:pt>
              </c:numCache>
            </c:numRef>
          </c:val>
          <c:extLst>
            <c:ext xmlns:c16="http://schemas.microsoft.com/office/drawing/2014/chart" uri="{C3380CC4-5D6E-409C-BE32-E72D297353CC}">
              <c16:uniqueId val="{00000000-3142-4532-8650-210566AAF4AF}"/>
            </c:ext>
          </c:extLst>
        </c:ser>
        <c:ser>
          <c:idx val="1"/>
          <c:order val="1"/>
          <c:tx>
            <c:strRef>
              <c:f>'Calculation Details'!$C$3</c:f>
              <c:strCache>
                <c:ptCount val="1"/>
                <c:pt idx="0">
                  <c:v>Applied Standards</c:v>
                </c:pt>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1000" b="1"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'Calculation Details'!$A$4:$A$10</c:f>
              <c:strCache>
                <c:ptCount val="7"/>
                <c:pt idx="0">
                  <c:v>A. Governance</c:v>
                </c:pt>
                <c:pt idx="1">
                  <c:v>B. Institutional Effectiveness</c:v>
                </c:pt>
                <c:pt idx="2">
                  <c:v>C. Programs</c:v>
                </c:pt>
                <c:pt idx="3">
                  <c:v>D. Administration</c:v>
                </c:pt>
                <c:pt idx="4">
                  <c:v>E. Asset Management</c:v>
                </c:pt>
                <c:pt idx="5">
                  <c:v>F. Resource Mobilization</c:v>
                </c:pt>
                <c:pt idx="6">
                  <c:v>G. Risk Management and Safeguards</c:v>
                </c:pt>
              </c:strCache>
            </c:strRef>
          </c:cat>
          <c:val>
            <c:numRef>
              <c:f>'Calculation Details'!$C$4:$C$10</c:f>
              <c:numCache>
                <c:formatCode>General</c:formatCode>
                <c:ptCount val="7"/>
                <c:pt idx="0">
                  <c:v>7</c:v>
                </c:pt>
                <c:pt idx="1">
                  <c:v>6</c:v>
                </c:pt>
                <c:pt idx="2">
                  <c:v>0</c:v>
                </c:pt>
                <c:pt idx="3">
                  <c:v>11</c:v>
                </c:pt>
                <c:pt idx="4">
                  <c:v>7</c:v>
                </c:pt>
                <c:pt idx="5">
                  <c:v>6</c:v>
                </c:pt>
                <c:pt idx="6">
                  <c:v>6</c:v>
                </c:pt>
              </c:numCache>
            </c:numRef>
          </c:val>
          <c:extLst>
            <c:ext xmlns:c16="http://schemas.microsoft.com/office/drawing/2014/chart" uri="{C3380CC4-5D6E-409C-BE32-E72D297353CC}">
              <c16:uniqueId val="{00000001-3142-4532-8650-210566AAF4AF}"/>
            </c:ext>
          </c:extLst>
        </c:ser>
        <c:dLbls>
          <c:showLegendKey val="0"/>
          <c:showVal val="0"/>
          <c:showCatName val="0"/>
          <c:showSerName val="0"/>
          <c:showPercent val="0"/>
          <c:showBubbleSize val="0"/>
        </c:dLbls>
        <c:gapWidth val="445"/>
        <c:overlap val="-90"/>
        <c:axId val="-400417552"/>
        <c:axId val="-400267824"/>
      </c:barChart>
      <c:catAx>
        <c:axId val="-40041755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ES"/>
          </a:p>
        </c:txPr>
        <c:crossAx val="-400267824"/>
        <c:crosses val="autoZero"/>
        <c:auto val="1"/>
        <c:lblAlgn val="ctr"/>
        <c:lblOffset val="100"/>
        <c:noMultiLvlLbl val="0"/>
      </c:catAx>
      <c:valAx>
        <c:axId val="-400267824"/>
        <c:scaling>
          <c:orientation val="minMax"/>
        </c:scaling>
        <c:delete val="1"/>
        <c:axPos val="l"/>
        <c:numFmt formatCode="General" sourceLinked="1"/>
        <c:majorTickMark val="none"/>
        <c:minorTickMark val="none"/>
        <c:tickLblPos val="nextTo"/>
        <c:crossAx val="-400417552"/>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legend>
      <c:legendPos val="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600" b="1"/>
              <a:t>A. Governace</a:t>
            </a:r>
          </a:p>
        </c:rich>
      </c:tx>
      <c:layout>
        <c:manualLayout>
          <c:xMode val="edge"/>
          <c:yMode val="edge"/>
          <c:x val="0.4226541579964907"/>
          <c:y val="2.4609523035205711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41689273496920914"/>
          <c:y val="0.14826853029038523"/>
          <c:w val="0.56342219514879288"/>
          <c:h val="0.80814638597914346"/>
        </c:manualLayout>
      </c:layout>
      <c:barChart>
        <c:barDir val="bar"/>
        <c:grouping val="clustered"/>
        <c:varyColors val="0"/>
        <c:ser>
          <c:idx val="0"/>
          <c:order val="0"/>
          <c:tx>
            <c:strRef>
              <c:f>'Self-Assesment'!$E$16</c:f>
              <c:strCache>
                <c:ptCount val="1"/>
                <c:pt idx="0">
                  <c:v>Standards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'Self-Assesment'!$E$17:$E$26</c:f>
              <c:strCache>
                <c:ptCount val="10"/>
                <c:pt idx="0">
                  <c:v>1. Use of Assets</c:v>
                </c:pt>
                <c:pt idx="1">
                  <c:v>2. Governing Body</c:v>
                </c:pt>
                <c:pt idx="2">
                  <c:v>3. Member Selection</c:v>
                </c:pt>
                <c:pt idx="3">
                  <c:v>4. Specialized Committees</c:v>
                </c:pt>
                <c:pt idx="4">
                  <c:v>5. Meetings and Records</c:v>
                </c:pt>
                <c:pt idx="5">
                  <c:v>6. Fiduciary Responsibilities</c:v>
                </c:pt>
                <c:pt idx="6">
                  <c:v>7. Conflicts of Interest</c:v>
                </c:pt>
                <c:pt idx="7">
                  <c:v>8. Executive oversight</c:v>
                </c:pt>
                <c:pt idx="8">
                  <c:v>9. Regulatory Compliance</c:v>
                </c:pt>
                <c:pt idx="9">
                  <c:v>10. Autonomy and Regulation</c:v>
                </c:pt>
              </c:strCache>
            </c:strRef>
          </c:cat>
          <c:val>
            <c:numRef>
              <c:f>'Self-Assesment'!$F$17:$F$26</c:f>
              <c:numCache>
                <c:formatCode>General</c:formatCode>
                <c:ptCount val="10"/>
              </c:numCache>
            </c:numRef>
          </c:val>
          <c:extLst>
            <c:ext xmlns:c16="http://schemas.microsoft.com/office/drawing/2014/chart" uri="{C3380CC4-5D6E-409C-BE32-E72D297353CC}">
              <c16:uniqueId val="{00000000-246C-449C-9061-776550EFDDE0}"/>
            </c:ext>
          </c:extLst>
        </c:ser>
        <c:dLbls>
          <c:showLegendKey val="0"/>
          <c:showVal val="0"/>
          <c:showCatName val="0"/>
          <c:showSerName val="0"/>
          <c:showPercent val="0"/>
          <c:showBubbleSize val="0"/>
        </c:dLbls>
        <c:gapWidth val="60"/>
        <c:axId val="-400244432"/>
        <c:axId val="-400261296"/>
      </c:barChart>
      <c:catAx>
        <c:axId val="-40024443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ES"/>
          </a:p>
        </c:txPr>
        <c:crossAx val="-400261296"/>
        <c:crosses val="autoZero"/>
        <c:auto val="1"/>
        <c:lblAlgn val="ctr"/>
        <c:lblOffset val="100"/>
        <c:tickLblSkip val="1"/>
        <c:noMultiLvlLbl val="0"/>
      </c:catAx>
      <c:valAx>
        <c:axId val="-400261296"/>
        <c:scaling>
          <c:orientation val="minMax"/>
        </c:scaling>
        <c:delete val="1"/>
        <c:axPos val="t"/>
        <c:numFmt formatCode="General" sourceLinked="1"/>
        <c:majorTickMark val="none"/>
        <c:minorTickMark val="none"/>
        <c:tickLblPos val="nextTo"/>
        <c:crossAx val="-4002444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n-lt"/>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600" b="1"/>
              <a:t>B Institutional Effectiveness</a:t>
            </a:r>
          </a:p>
        </c:rich>
      </c:tx>
      <c:layout>
        <c:manualLayout>
          <c:xMode val="edge"/>
          <c:yMode val="edge"/>
          <c:x val="0.37141714363068679"/>
          <c:y val="3.4883065682397053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41851683073474916"/>
          <c:y val="0.15048535005838265"/>
          <c:w val="0.55982959239505303"/>
          <c:h val="0.81034615695401124"/>
        </c:manualLayout>
      </c:layout>
      <c:barChart>
        <c:barDir val="bar"/>
        <c:grouping val="clustered"/>
        <c:varyColors val="0"/>
        <c:ser>
          <c:idx val="0"/>
          <c:order val="0"/>
          <c:tx>
            <c:strRef>
              <c:f>'Self-Assesment'!$E$29:$G$29</c:f>
              <c:strCache>
                <c:ptCount val="1"/>
                <c:pt idx="0">
                  <c:v>B. Institutional Effectiveness</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'Self-Assesment'!$E$31:$E$38</c:f>
              <c:strCache>
                <c:ptCount val="8"/>
                <c:pt idx="0">
                  <c:v>1. Strategic and financial planning</c:v>
                </c:pt>
                <c:pt idx="1">
                  <c:v>2. Government Collaboration</c:v>
                </c:pt>
                <c:pt idx="2">
                  <c:v>3. Strategic Partnerships</c:v>
                </c:pt>
                <c:pt idx="3">
                  <c:v>4. Program Monitoring and Evaluation</c:v>
                </c:pt>
                <c:pt idx="4">
                  <c:v>5. Institutional Follow-up</c:v>
                </c:pt>
                <c:pt idx="5">
                  <c:v>6. Image and Communications Management</c:v>
                </c:pt>
                <c:pt idx="6">
                  <c:v>7. Online Presence</c:v>
                </c:pt>
                <c:pt idx="7">
                  <c:v>8. Reports to audiences</c:v>
                </c:pt>
              </c:strCache>
            </c:strRef>
          </c:cat>
          <c:val>
            <c:numRef>
              <c:f>'Self-Assesment'!$F$31:$F$38</c:f>
              <c:numCache>
                <c:formatCode>General</c:formatCode>
                <c:ptCount val="8"/>
              </c:numCache>
            </c:numRef>
          </c:val>
          <c:extLst>
            <c:ext xmlns:c16="http://schemas.microsoft.com/office/drawing/2014/chart" uri="{C3380CC4-5D6E-409C-BE32-E72D297353CC}">
              <c16:uniqueId val="{00000000-874C-49D7-8A78-2621859B2460}"/>
            </c:ext>
          </c:extLst>
        </c:ser>
        <c:dLbls>
          <c:dLblPos val="inEnd"/>
          <c:showLegendKey val="0"/>
          <c:showVal val="1"/>
          <c:showCatName val="0"/>
          <c:showSerName val="0"/>
          <c:showPercent val="0"/>
          <c:showBubbleSize val="0"/>
        </c:dLbls>
        <c:gapWidth val="25"/>
        <c:axId val="-400260208"/>
        <c:axId val="-400243888"/>
      </c:barChart>
      <c:catAx>
        <c:axId val="-40026020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lgn="ctr">
              <a:defRPr lang="es-ES" sz="1200" b="0" i="0" u="none" strike="noStrike" kern="1200" baseline="0">
                <a:solidFill>
                  <a:schemeClr val="tx1">
                    <a:lumMod val="65000"/>
                    <a:lumOff val="35000"/>
                  </a:schemeClr>
                </a:solidFill>
                <a:latin typeface="+mn-lt"/>
                <a:ea typeface="+mn-ea"/>
                <a:cs typeface="+mn-cs"/>
              </a:defRPr>
            </a:pPr>
            <a:endParaRPr lang="es-ES"/>
          </a:p>
        </c:txPr>
        <c:crossAx val="-400243888"/>
        <c:crosses val="autoZero"/>
        <c:auto val="1"/>
        <c:lblAlgn val="ctr"/>
        <c:lblOffset val="100"/>
        <c:noMultiLvlLbl val="0"/>
      </c:catAx>
      <c:valAx>
        <c:axId val="-400243888"/>
        <c:scaling>
          <c:orientation val="minMax"/>
        </c:scaling>
        <c:delete val="1"/>
        <c:axPos val="t"/>
        <c:numFmt formatCode="General" sourceLinked="1"/>
        <c:majorTickMark val="none"/>
        <c:minorTickMark val="none"/>
        <c:tickLblPos val="nextTo"/>
        <c:crossAx val="-40026020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n-lt"/>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600" b="1"/>
              <a:t>C. Programs</a:t>
            </a:r>
          </a:p>
        </c:rich>
      </c:tx>
      <c:layout>
        <c:manualLayout>
          <c:xMode val="edge"/>
          <c:yMode val="edge"/>
          <c:x val="0.41717545912686327"/>
          <c:y val="2.5842493909562485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44095116514119548"/>
          <c:y val="0.14667716049382715"/>
          <c:w val="0.55904883485880452"/>
          <c:h val="0.81020555555555551"/>
        </c:manualLayout>
      </c:layout>
      <c:barChart>
        <c:barDir val="bar"/>
        <c:grouping val="clustered"/>
        <c:varyColors val="0"/>
        <c:ser>
          <c:idx val="0"/>
          <c:order val="0"/>
          <c:tx>
            <c:strRef>
              <c:f>'Self-Assesment'!$E$41:$G$41</c:f>
              <c:strCache>
                <c:ptCount val="1"/>
                <c:pt idx="0">
                  <c:v>C. Programs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'Self-Assesment'!$E$43:$E$54</c:f>
              <c:strCache>
                <c:ptCount val="12"/>
                <c:pt idx="0">
                  <c:v>1. Project Monitoring and Evaluation</c:v>
                </c:pt>
                <c:pt idx="1">
                  <c:v>2. Beneficiary Assessment</c:v>
                </c:pt>
                <c:pt idx="2">
                  <c:v>3. Grant allocation processes</c:v>
                </c:pt>
                <c:pt idx="3">
                  <c:v>4. Grant Agreements</c:v>
                </c:pt>
                <c:pt idx="4">
                  <c:v>5. Capacity Building</c:v>
                </c:pt>
                <c:pt idx="5">
                  <c:v>6. Support in Monitoring Reports</c:v>
                </c:pt>
                <c:pt idx="6">
                  <c:v>7. Establishment of indicators</c:v>
                </c:pt>
                <c:pt idx="7">
                  <c:v>8. Resource mobilization for monitoring</c:v>
                </c:pt>
                <c:pt idx="8">
                  <c:v>9. Procurement Transparency</c:v>
                </c:pt>
                <c:pt idx="9">
                  <c:v>10. Project Implementation Standards</c:v>
                </c:pt>
                <c:pt idx="10">
                  <c:v>11. Virtual Management Systems</c:v>
                </c:pt>
                <c:pt idx="11">
                  <c:v>12. Feasibility Studies</c:v>
                </c:pt>
              </c:strCache>
            </c:strRef>
          </c:cat>
          <c:val>
            <c:numRef>
              <c:f>'Self-Assesment'!$F$43:$F$54</c:f>
              <c:numCache>
                <c:formatCode>General</c:formatCode>
                <c:ptCount val="12"/>
              </c:numCache>
            </c:numRef>
          </c:val>
          <c:extLst>
            <c:ext xmlns:c16="http://schemas.microsoft.com/office/drawing/2014/chart" uri="{C3380CC4-5D6E-409C-BE32-E72D297353CC}">
              <c16:uniqueId val="{00000000-874C-49D7-8A78-2621859B2460}"/>
            </c:ext>
          </c:extLst>
        </c:ser>
        <c:dLbls>
          <c:dLblPos val="outEnd"/>
          <c:showLegendKey val="0"/>
          <c:showVal val="1"/>
          <c:showCatName val="0"/>
          <c:showSerName val="0"/>
          <c:showPercent val="0"/>
          <c:showBubbleSize val="0"/>
        </c:dLbls>
        <c:gapWidth val="25"/>
        <c:axId val="-401294896"/>
        <c:axId val="-401309584"/>
      </c:barChart>
      <c:catAx>
        <c:axId val="-4012948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lgn="ctr">
              <a:defRPr lang="es-ES" sz="1200" b="0" i="0" u="none" strike="noStrike" kern="1200" baseline="0">
                <a:solidFill>
                  <a:schemeClr val="tx1">
                    <a:lumMod val="65000"/>
                    <a:lumOff val="35000"/>
                  </a:schemeClr>
                </a:solidFill>
                <a:latin typeface="+mn-lt"/>
                <a:ea typeface="+mn-ea"/>
                <a:cs typeface="+mn-cs"/>
              </a:defRPr>
            </a:pPr>
            <a:endParaRPr lang="es-ES"/>
          </a:p>
        </c:txPr>
        <c:crossAx val="-401309584"/>
        <c:crosses val="autoZero"/>
        <c:auto val="1"/>
        <c:lblAlgn val="ctr"/>
        <c:lblOffset val="100"/>
        <c:noMultiLvlLbl val="0"/>
      </c:catAx>
      <c:valAx>
        <c:axId val="-401309584"/>
        <c:scaling>
          <c:orientation val="minMax"/>
        </c:scaling>
        <c:delete val="1"/>
        <c:axPos val="t"/>
        <c:numFmt formatCode="General" sourceLinked="1"/>
        <c:majorTickMark val="none"/>
        <c:minorTickMark val="none"/>
        <c:tickLblPos val="nextTo"/>
        <c:crossAx val="-4012948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n-lt"/>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600" b="1"/>
              <a:t>D.</a:t>
            </a:r>
            <a:r>
              <a:rPr lang="en-US" sz="1600" b="1" baseline="0"/>
              <a:t> Administration</a:t>
            </a:r>
            <a:endParaRPr lang="en-US" sz="1600" b="1"/>
          </a:p>
        </c:rich>
      </c:tx>
      <c:layout>
        <c:manualLayout>
          <c:xMode val="edge"/>
          <c:yMode val="edge"/>
          <c:x val="0.41717545912686327"/>
          <c:y val="2.5842493909562485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43573438674163378"/>
          <c:y val="0.14474618385653365"/>
          <c:w val="0.54254419810428178"/>
          <c:h val="0.81270416295207482"/>
        </c:manualLayout>
      </c:layout>
      <c:barChart>
        <c:barDir val="bar"/>
        <c:grouping val="clustered"/>
        <c:varyColors val="0"/>
        <c:ser>
          <c:idx val="0"/>
          <c:order val="0"/>
          <c:tx>
            <c:strRef>
              <c:f>'Self-Assesment'!$E$57:$G$57</c:f>
              <c:strCache>
                <c:ptCount val="1"/>
                <c:pt idx="0">
                  <c:v>D. Administration</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'Self-Assesment'!$E$59:$E$70</c:f>
              <c:strCache>
                <c:ptCount val="12"/>
                <c:pt idx="0">
                  <c:v>1. HR Regulatory Compliance</c:v>
                </c:pt>
                <c:pt idx="1">
                  <c:v>2. Job Descriptions and Budgeting</c:v>
                </c:pt>
                <c:pt idx="2">
                  <c:v>3. Organizational Charts and Hierarchy</c:v>
                </c:pt>
                <c:pt idx="3">
                  <c:v>4. Performance Evaluation</c:v>
                </c:pt>
                <c:pt idx="4">
                  <c:v>5. Compensation and Benefits</c:v>
                </c:pt>
                <c:pt idx="5">
                  <c:v>6. Resource Allocation</c:v>
                </c:pt>
                <c:pt idx="6">
                  <c:v>7. Operational Manuals</c:v>
                </c:pt>
                <c:pt idx="7">
                  <c:v>8. Efficient and Transparent Procurement</c:v>
                </c:pt>
                <c:pt idx="8">
                  <c:v>9. Annual External Audit</c:v>
                </c:pt>
                <c:pt idx="9">
                  <c:v>10. Technology Management</c:v>
                </c:pt>
                <c:pt idx="10">
                  <c:v>11. Cybersecurity Policies</c:v>
                </c:pt>
                <c:pt idx="11">
                  <c:v>12. Management Software</c:v>
                </c:pt>
              </c:strCache>
            </c:strRef>
          </c:cat>
          <c:val>
            <c:numRef>
              <c:f>'Self-Assesment'!$F$59:$F$70</c:f>
              <c:numCache>
                <c:formatCode>General</c:formatCode>
                <c:ptCount val="12"/>
              </c:numCache>
            </c:numRef>
          </c:val>
          <c:extLst>
            <c:ext xmlns:c16="http://schemas.microsoft.com/office/drawing/2014/chart" uri="{C3380CC4-5D6E-409C-BE32-E72D297353CC}">
              <c16:uniqueId val="{00000000-874C-49D7-8A78-2621859B2460}"/>
            </c:ext>
          </c:extLst>
        </c:ser>
        <c:dLbls>
          <c:dLblPos val="outEnd"/>
          <c:showLegendKey val="0"/>
          <c:showVal val="1"/>
          <c:showCatName val="0"/>
          <c:showSerName val="0"/>
          <c:showPercent val="0"/>
          <c:showBubbleSize val="0"/>
        </c:dLbls>
        <c:gapWidth val="25"/>
        <c:axId val="-401308496"/>
        <c:axId val="-455863040"/>
      </c:barChart>
      <c:catAx>
        <c:axId val="-4013084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lgn="ctr">
              <a:defRPr lang="es-ES" sz="1200" b="0" i="0" u="none" strike="noStrike" kern="1200" baseline="0">
                <a:solidFill>
                  <a:schemeClr val="tx1">
                    <a:lumMod val="65000"/>
                    <a:lumOff val="35000"/>
                  </a:schemeClr>
                </a:solidFill>
                <a:latin typeface="+mn-lt"/>
                <a:ea typeface="+mn-ea"/>
                <a:cs typeface="+mn-cs"/>
              </a:defRPr>
            </a:pPr>
            <a:endParaRPr lang="es-ES"/>
          </a:p>
        </c:txPr>
        <c:crossAx val="-455863040"/>
        <c:crosses val="autoZero"/>
        <c:auto val="1"/>
        <c:lblAlgn val="ctr"/>
        <c:lblOffset val="100"/>
        <c:noMultiLvlLbl val="0"/>
      </c:catAx>
      <c:valAx>
        <c:axId val="-455863040"/>
        <c:scaling>
          <c:orientation val="minMax"/>
        </c:scaling>
        <c:delete val="1"/>
        <c:axPos val="t"/>
        <c:numFmt formatCode="General" sourceLinked="1"/>
        <c:majorTickMark val="none"/>
        <c:minorTickMark val="none"/>
        <c:tickLblPos val="nextTo"/>
        <c:crossAx val="-4013084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n-lt"/>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600" b="1"/>
              <a:t>E. Asset</a:t>
            </a:r>
            <a:r>
              <a:rPr lang="en-US" sz="1600" b="1" baseline="0"/>
              <a:t> Management</a:t>
            </a:r>
            <a:endParaRPr lang="en-US" sz="1600" b="1"/>
          </a:p>
        </c:rich>
      </c:tx>
      <c:layout>
        <c:manualLayout>
          <c:xMode val="edge"/>
          <c:yMode val="edge"/>
          <c:x val="0.41717545912686327"/>
          <c:y val="2.5842493909562485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44409576021494462"/>
          <c:y val="0.14464045327172351"/>
          <c:w val="0.53419156177256899"/>
          <c:h val="0.81284097414706435"/>
        </c:manualLayout>
      </c:layout>
      <c:barChart>
        <c:barDir val="bar"/>
        <c:grouping val="clustered"/>
        <c:varyColors val="0"/>
        <c:ser>
          <c:idx val="0"/>
          <c:order val="0"/>
          <c:tx>
            <c:strRef>
              <c:f>'Self-Assesment'!$E$73:$G$73</c:f>
              <c:strCache>
                <c:ptCount val="1"/>
                <c:pt idx="0">
                  <c:v>E. Asset Management</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'Self-Assesment'!$E$75:$E$84</c:f>
              <c:strCache>
                <c:ptCount val="10"/>
                <c:pt idx="0">
                  <c:v>1. Investment Policies</c:v>
                </c:pt>
                <c:pt idx="1">
                  <c:v>2. Investment Portfolio Management</c:v>
                </c:pt>
                <c:pt idx="2">
                  <c:v>3. Prudent Investment</c:v>
                </c:pt>
                <c:pt idx="3">
                  <c:v>4. Capital Preservation</c:v>
                </c:pt>
                <c:pt idx="4">
                  <c:v>5. Investment Approval</c:v>
                </c:pt>
                <c:pt idx="5">
                  <c:v>6. Investment Experts</c:v>
                </c:pt>
                <c:pt idx="6">
                  <c:v>7. Capacity Assessment</c:v>
                </c:pt>
                <c:pt idx="7">
                  <c:v>8. Professional Recruitment</c:v>
                </c:pt>
                <c:pt idx="8">
                  <c:v>9. Periodic Evaluations</c:v>
                </c:pt>
                <c:pt idx="9">
                  <c:v>10. Alignment with the Mission</c:v>
                </c:pt>
              </c:strCache>
            </c:strRef>
          </c:cat>
          <c:val>
            <c:numRef>
              <c:f>'Self-Assesment'!$F$75:$F$84</c:f>
              <c:numCache>
                <c:formatCode>General</c:formatCode>
                <c:ptCount val="10"/>
              </c:numCache>
            </c:numRef>
          </c:val>
          <c:extLst>
            <c:ext xmlns:c16="http://schemas.microsoft.com/office/drawing/2014/chart" uri="{C3380CC4-5D6E-409C-BE32-E72D297353CC}">
              <c16:uniqueId val="{00000000-874C-49D7-8A78-2621859B2460}"/>
            </c:ext>
          </c:extLst>
        </c:ser>
        <c:dLbls>
          <c:dLblPos val="outEnd"/>
          <c:showLegendKey val="0"/>
          <c:showVal val="1"/>
          <c:showCatName val="0"/>
          <c:showSerName val="0"/>
          <c:showPercent val="0"/>
          <c:showBubbleSize val="0"/>
        </c:dLbls>
        <c:gapWidth val="25"/>
        <c:axId val="-455871744"/>
        <c:axId val="-402100416"/>
      </c:barChart>
      <c:catAx>
        <c:axId val="-45587174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lgn="ctr">
              <a:defRPr lang="es-ES" sz="1200" b="0" i="0" u="none" strike="noStrike" kern="1200" baseline="0">
                <a:solidFill>
                  <a:schemeClr val="tx1">
                    <a:lumMod val="65000"/>
                    <a:lumOff val="35000"/>
                  </a:schemeClr>
                </a:solidFill>
                <a:latin typeface="+mn-lt"/>
                <a:ea typeface="+mn-ea"/>
                <a:cs typeface="+mn-cs"/>
              </a:defRPr>
            </a:pPr>
            <a:endParaRPr lang="es-ES"/>
          </a:p>
        </c:txPr>
        <c:crossAx val="-402100416"/>
        <c:crosses val="autoZero"/>
        <c:auto val="1"/>
        <c:lblAlgn val="ctr"/>
        <c:lblOffset val="100"/>
        <c:noMultiLvlLbl val="0"/>
      </c:catAx>
      <c:valAx>
        <c:axId val="-402100416"/>
        <c:scaling>
          <c:orientation val="minMax"/>
        </c:scaling>
        <c:delete val="1"/>
        <c:axPos val="t"/>
        <c:numFmt formatCode="General" sourceLinked="1"/>
        <c:majorTickMark val="none"/>
        <c:minorTickMark val="none"/>
        <c:tickLblPos val="nextTo"/>
        <c:crossAx val="-45587174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n-lt"/>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600" b="1"/>
              <a:t>G. Risk Management</a:t>
            </a:r>
          </a:p>
        </c:rich>
      </c:tx>
      <c:layout>
        <c:manualLayout>
          <c:xMode val="edge"/>
          <c:yMode val="edge"/>
          <c:x val="0.41717545912686327"/>
          <c:y val="2.5842493909562485E-2"/>
        </c:manualLayout>
      </c:layout>
      <c:overlay val="0"/>
      <c:spPr>
        <a:noFill/>
        <a:ln>
          <a:noFill/>
        </a:ln>
        <a:effectLst/>
      </c:spPr>
    </c:title>
    <c:autoTitleDeleted val="0"/>
    <c:plotArea>
      <c:layout>
        <c:manualLayout>
          <c:layoutTarget val="inner"/>
          <c:xMode val="edge"/>
          <c:yMode val="edge"/>
          <c:x val="0.44306011669857503"/>
          <c:y val="0.14474622794316072"/>
          <c:w val="0.53521846814734053"/>
          <c:h val="0.81270410590572306"/>
        </c:manualLayout>
      </c:layout>
      <c:barChart>
        <c:barDir val="bar"/>
        <c:grouping val="clustered"/>
        <c:varyColors val="0"/>
        <c:ser>
          <c:idx val="0"/>
          <c:order val="0"/>
          <c:tx>
            <c:strRef>
              <c:f>'Self-Assesment'!$E$100:$G$100</c:f>
              <c:strCache>
                <c:ptCount val="1"/>
                <c:pt idx="0">
                  <c:v>G. Risk Management</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'Self-Assesment'!$E$102:$E$108</c:f>
              <c:strCache>
                <c:ptCount val="7"/>
                <c:pt idx="0">
                  <c:v>1. Risk Management</c:v>
                </c:pt>
                <c:pt idx="1">
                  <c:v>2. Social and Environmental Safeguards</c:v>
                </c:pt>
                <c:pt idx="2">
                  <c:v>3. Compliance with Donor Standards</c:v>
                </c:pt>
                <c:pt idx="3">
                  <c:v>4. Gender Perspective</c:v>
                </c:pt>
                <c:pt idx="4">
                  <c:v>5. Monitoring and accountability</c:v>
                </c:pt>
                <c:pt idx="5">
                  <c:v>6. Occupational safety and welfare</c:v>
                </c:pt>
                <c:pt idx="6">
                  <c:v>7. Whistleblower Protection</c:v>
                </c:pt>
              </c:strCache>
            </c:strRef>
          </c:cat>
          <c:val>
            <c:numRef>
              <c:f>'Self-Assesment'!$F$102:$F$108</c:f>
              <c:numCache>
                <c:formatCode>General</c:formatCode>
                <c:ptCount val="7"/>
              </c:numCache>
            </c:numRef>
          </c:val>
          <c:extLst>
            <c:ext xmlns:c16="http://schemas.microsoft.com/office/drawing/2014/chart" uri="{C3380CC4-5D6E-409C-BE32-E72D297353CC}">
              <c16:uniqueId val="{00000001-7C64-4AAE-9351-93C66A66A59D}"/>
            </c:ext>
          </c:extLst>
        </c:ser>
        <c:dLbls>
          <c:dLblPos val="outEnd"/>
          <c:showLegendKey val="0"/>
          <c:showVal val="1"/>
          <c:showCatName val="0"/>
          <c:showSerName val="0"/>
          <c:showPercent val="0"/>
          <c:showBubbleSize val="0"/>
        </c:dLbls>
        <c:gapWidth val="25"/>
        <c:axId val="-402421744"/>
        <c:axId val="-683271008"/>
      </c:barChart>
      <c:catAx>
        <c:axId val="-40242174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lgn="ctr">
              <a:defRPr lang="es-ES" sz="1200" b="0" i="0" u="none" strike="noStrike" kern="1200" baseline="0">
                <a:solidFill>
                  <a:schemeClr val="tx1">
                    <a:lumMod val="65000"/>
                    <a:lumOff val="35000"/>
                  </a:schemeClr>
                </a:solidFill>
                <a:latin typeface="+mn-lt"/>
                <a:ea typeface="+mn-ea"/>
                <a:cs typeface="+mn-cs"/>
              </a:defRPr>
            </a:pPr>
            <a:endParaRPr lang="es-ES"/>
          </a:p>
        </c:txPr>
        <c:crossAx val="-683271008"/>
        <c:crosses val="autoZero"/>
        <c:auto val="1"/>
        <c:lblAlgn val="ctr"/>
        <c:lblOffset val="100"/>
        <c:noMultiLvlLbl val="0"/>
      </c:catAx>
      <c:valAx>
        <c:axId val="-683271008"/>
        <c:scaling>
          <c:orientation val="minMax"/>
        </c:scaling>
        <c:delete val="1"/>
        <c:axPos val="t"/>
        <c:numFmt formatCode="General" sourceLinked="1"/>
        <c:majorTickMark val="none"/>
        <c:minorTickMark val="none"/>
        <c:tickLblPos val="nextTo"/>
        <c:crossAx val="-402421744"/>
        <c:crosses val="autoZero"/>
        <c:crossBetween val="between"/>
      </c:valAx>
      <c:spPr>
        <a:solidFill>
          <a:srgbClr val="F5F8FF"/>
        </a:solidFill>
      </c:spPr>
    </c:plotArea>
    <c:plotVisOnly val="1"/>
    <c:dispBlanksAs val="gap"/>
    <c:showDLblsOverMax val="0"/>
    <c:extLst/>
  </c:chart>
  <c:spPr>
    <a:noFill/>
    <a:ln w="9525" cap="flat" cmpd="sng" algn="ctr">
      <a:noFill/>
      <a:round/>
    </a:ln>
    <a:effectLst/>
  </c:spPr>
  <c:txPr>
    <a:bodyPr/>
    <a:lstStyle/>
    <a:p>
      <a:pPr>
        <a:defRPr>
          <a:latin typeface="+mn-lt"/>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600" b="1"/>
              <a:t>F. Resource</a:t>
            </a:r>
            <a:r>
              <a:rPr lang="en-US" sz="1600" b="1" baseline="0"/>
              <a:t> Mobilization</a:t>
            </a:r>
            <a:endParaRPr lang="en-US" sz="1600" b="1"/>
          </a:p>
        </c:rich>
      </c:tx>
      <c:layout>
        <c:manualLayout>
          <c:xMode val="edge"/>
          <c:yMode val="edge"/>
          <c:x val="0.41717545912686327"/>
          <c:y val="2.5842493909562485E-2"/>
        </c:manualLayout>
      </c:layout>
      <c:overlay val="0"/>
      <c:spPr>
        <a:noFill/>
        <a:ln>
          <a:noFill/>
        </a:ln>
        <a:effectLst/>
      </c:spPr>
    </c:title>
    <c:autoTitleDeleted val="0"/>
    <c:plotArea>
      <c:layout>
        <c:manualLayout>
          <c:layoutTarget val="inner"/>
          <c:xMode val="edge"/>
          <c:yMode val="edge"/>
          <c:x val="0.44306011669857503"/>
          <c:y val="0.14474622794316072"/>
          <c:w val="0.53521846814734053"/>
          <c:h val="0.81270410590572306"/>
        </c:manualLayout>
      </c:layout>
      <c:barChart>
        <c:barDir val="bar"/>
        <c:grouping val="clustered"/>
        <c:varyColors val="0"/>
        <c:ser>
          <c:idx val="1"/>
          <c:order val="0"/>
          <c:tx>
            <c:strRef>
              <c:f>'Self-Assesment'!$E$87</c:f>
              <c:strCache>
                <c:ptCount val="1"/>
                <c:pt idx="0">
                  <c:v>F. Resource Mobilization</c:v>
                </c:pt>
              </c:strCache>
            </c:strRef>
          </c:tx>
          <c:spPr>
            <a:solidFill>
              <a:srgbClr val="DE584E"/>
            </a:solidFill>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'Self-Assesment'!$E$89:$E$97</c:f>
              <c:strCache>
                <c:ptCount val="9"/>
                <c:pt idx="0">
                  <c:v>1. Funding Diversification</c:v>
                </c:pt>
                <c:pt idx="1">
                  <c:v>2. Resource Mobilization</c:v>
                </c:pt>
                <c:pt idx="2">
                  <c:v>3. Donor Selection Policies</c:v>
                </c:pt>
                <c:pt idx="3">
                  <c:v>4. Resource Leveraging</c:v>
                </c:pt>
                <c:pt idx="4">
                  <c:v>5. Financial Intermediation</c:v>
                </c:pt>
                <c:pt idx="5">
                  <c:v>6. Governmental and International Partnerships</c:v>
                </c:pt>
                <c:pt idx="6">
                  <c:v>7. Compliance with Financial Agreements</c:v>
                </c:pt>
                <c:pt idx="7">
                  <c:v>8. Cost-Sharing</c:v>
                </c:pt>
                <c:pt idx="8">
                  <c:v>9. Communication with Donors and Partners</c:v>
                </c:pt>
              </c:strCache>
            </c:strRef>
          </c:cat>
          <c:val>
            <c:numRef>
              <c:f>'Self-Assesment'!$F$89:$F$97</c:f>
              <c:numCache>
                <c:formatCode>General</c:formatCode>
                <c:ptCount val="9"/>
              </c:numCache>
            </c:numRef>
          </c:val>
          <c:extLst>
            <c:ext xmlns:c16="http://schemas.microsoft.com/office/drawing/2014/chart" uri="{C3380CC4-5D6E-409C-BE32-E72D297353CC}">
              <c16:uniqueId val="{00000000-FAB5-461A-8442-BC88EDDF18DD}"/>
            </c:ext>
          </c:extLst>
        </c:ser>
        <c:dLbls>
          <c:dLblPos val="outEnd"/>
          <c:showLegendKey val="0"/>
          <c:showVal val="1"/>
          <c:showCatName val="0"/>
          <c:showSerName val="0"/>
          <c:showPercent val="0"/>
          <c:showBubbleSize val="0"/>
        </c:dLbls>
        <c:gapWidth val="25"/>
        <c:axId val="-388636624"/>
        <c:axId val="-388631184"/>
      </c:barChart>
      <c:catAx>
        <c:axId val="-3886366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lgn="ctr">
              <a:defRPr lang="es-ES" sz="1200" b="0" i="0" u="none" strike="noStrike" kern="1200" baseline="0">
                <a:solidFill>
                  <a:schemeClr val="tx1">
                    <a:lumMod val="65000"/>
                    <a:lumOff val="35000"/>
                  </a:schemeClr>
                </a:solidFill>
                <a:latin typeface="+mn-lt"/>
                <a:ea typeface="+mn-ea"/>
                <a:cs typeface="+mn-cs"/>
              </a:defRPr>
            </a:pPr>
            <a:endParaRPr lang="es-ES"/>
          </a:p>
        </c:txPr>
        <c:crossAx val="-388631184"/>
        <c:crosses val="autoZero"/>
        <c:auto val="1"/>
        <c:lblAlgn val="ctr"/>
        <c:lblOffset val="100"/>
        <c:noMultiLvlLbl val="0"/>
      </c:catAx>
      <c:valAx>
        <c:axId val="-388631184"/>
        <c:scaling>
          <c:orientation val="minMax"/>
        </c:scaling>
        <c:delete val="1"/>
        <c:axPos val="t"/>
        <c:numFmt formatCode="General" sourceLinked="1"/>
        <c:majorTickMark val="none"/>
        <c:minorTickMark val="none"/>
        <c:tickLblPos val="nextTo"/>
        <c:crossAx val="-388636624"/>
        <c:crosses val="autoZero"/>
        <c:crossBetween val="between"/>
      </c:valAx>
      <c:spPr>
        <a:solidFill>
          <a:srgbClr val="F5F8FF"/>
        </a:solidFill>
      </c:spPr>
    </c:plotArea>
    <c:plotVisOnly val="1"/>
    <c:dispBlanksAs val="gap"/>
    <c:showDLblsOverMax val="0"/>
    <c:extLst/>
  </c:chart>
  <c:spPr>
    <a:noFill/>
    <a:ln w="9525" cap="flat" cmpd="sng" algn="ctr">
      <a:noFill/>
      <a:round/>
    </a:ln>
    <a:effectLst/>
  </c:spPr>
  <c:txPr>
    <a:bodyPr/>
    <a:lstStyle/>
    <a:p>
      <a:pPr>
        <a:defRPr>
          <a:latin typeface="+mn-lt"/>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 id="16">
  <a:schemeClr val="accent3"/>
</cs:colorStyle>
</file>

<file path=xl/charts/colors4.xml><?xml version="1.0" encoding="utf-8"?>
<cs:colorStyle xmlns:cs="http://schemas.microsoft.com/office/drawing/2012/chartStyle" xmlns:a="http://schemas.openxmlformats.org/drawingml/2006/main" meth="withinLinear" id="17">
  <a:schemeClr val="accent4"/>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8">
  <a:schemeClr val="accent5"/>
</cs:colorStyle>
</file>

<file path=xl/charts/colors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92364</xdr:colOff>
      <xdr:row>9</xdr:row>
      <xdr:rowOff>61576</xdr:rowOff>
    </xdr:from>
    <xdr:to>
      <xdr:col>6</xdr:col>
      <xdr:colOff>1662546</xdr:colOff>
      <xdr:row>9</xdr:row>
      <xdr:rowOff>731213</xdr:rowOff>
    </xdr:to>
    <xdr:sp macro="" textlink="">
      <xdr:nvSpPr>
        <xdr:cNvPr id="3" name="Flecha: hacia la izquierda 2">
          <a:extLst>
            <a:ext uri="{FF2B5EF4-FFF2-40B4-BE49-F238E27FC236}">
              <a16:creationId xmlns:a16="http://schemas.microsoft.com/office/drawing/2014/main" id="{D6173C9F-4316-4831-9384-A85561703F13}"/>
            </a:ext>
          </a:extLst>
        </xdr:cNvPr>
        <xdr:cNvSpPr/>
      </xdr:nvSpPr>
      <xdr:spPr>
        <a:xfrm>
          <a:off x="9713577" y="692727"/>
          <a:ext cx="1570182" cy="669637"/>
        </a:xfrm>
        <a:prstGeom prst="leftArrow">
          <a:avLst/>
        </a:prstGeom>
        <a:ln>
          <a:solidFill>
            <a:schemeClr val="bg1"/>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2</xdr:col>
      <xdr:colOff>546486</xdr:colOff>
      <xdr:row>0</xdr:row>
      <xdr:rowOff>0</xdr:rowOff>
    </xdr:from>
    <xdr:to>
      <xdr:col>8</xdr:col>
      <xdr:colOff>2623127</xdr:colOff>
      <xdr:row>8</xdr:row>
      <xdr:rowOff>277091</xdr:rowOff>
    </xdr:to>
    <xdr:pic>
      <xdr:nvPicPr>
        <xdr:cNvPr id="7" name="Imagen 6">
          <a:extLst>
            <a:ext uri="{FF2B5EF4-FFF2-40B4-BE49-F238E27FC236}">
              <a16:creationId xmlns:a16="http://schemas.microsoft.com/office/drawing/2014/main" id="{23200189-78A4-1B8A-5806-A36CF15A43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6486" y="0"/>
          <a:ext cx="17822332" cy="27709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266700</xdr:colOff>
      <xdr:row>4</xdr:row>
      <xdr:rowOff>114979</xdr:rowOff>
    </xdr:from>
    <xdr:to>
      <xdr:col>12</xdr:col>
      <xdr:colOff>685801</xdr:colOff>
      <xdr:row>31</xdr:row>
      <xdr:rowOff>47037</xdr:rowOff>
    </xdr:to>
    <xdr:graphicFrame macro="">
      <xdr:nvGraphicFramePr>
        <xdr:cNvPr id="3"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114300</xdr:colOff>
      <xdr:row>19</xdr:row>
      <xdr:rowOff>31359</xdr:rowOff>
    </xdr:from>
    <xdr:to>
      <xdr:col>6</xdr:col>
      <xdr:colOff>47625</xdr:colOff>
      <xdr:row>24</xdr:row>
      <xdr:rowOff>114301</xdr:rowOff>
    </xdr:to>
    <xdr:sp macro="" textlink="'Calculation Details'!J12">
      <xdr:nvSpPr>
        <xdr:cNvPr id="4" name="Rectángulo 3">
          <a:extLst>
            <a:ext uri="{FF2B5EF4-FFF2-40B4-BE49-F238E27FC236}">
              <a16:creationId xmlns:a16="http://schemas.microsoft.com/office/drawing/2014/main" id="{00000000-0008-0000-0100-000004000000}"/>
            </a:ext>
          </a:extLst>
        </xdr:cNvPr>
        <xdr:cNvSpPr/>
      </xdr:nvSpPr>
      <xdr:spPr>
        <a:xfrm>
          <a:off x="2622942" y="4045186"/>
          <a:ext cx="2441967" cy="971420"/>
        </a:xfrm>
        <a:prstGeom prst="rect">
          <a:avLst/>
        </a:prstGeom>
        <a:solidFill>
          <a:schemeClr val="accent1">
            <a:lumMod val="60000"/>
            <a:lumOff val="40000"/>
          </a:schemeClr>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fld id="{795C9456-06BF-4BB4-BEF2-93F8D0FF476A}" type="TxLink">
            <a:rPr lang="en-US" sz="2000" b="1" i="0" u="none" strike="noStrike">
              <a:solidFill>
                <a:srgbClr val="000000"/>
              </a:solidFill>
              <a:latin typeface="Tw Cen MT"/>
            </a:rPr>
            <a:pPr algn="ctr"/>
            <a:t>0.00%</a:t>
          </a:fld>
          <a:endParaRPr lang="en-US" sz="6600" b="1">
            <a:solidFill>
              <a:schemeClr val="bg1"/>
            </a:solidFill>
          </a:endParaRPr>
        </a:p>
      </xdr:txBody>
    </xdr:sp>
    <xdr:clientData/>
  </xdr:twoCellAnchor>
  <xdr:twoCellAnchor>
    <xdr:from>
      <xdr:col>3</xdr:col>
      <xdr:colOff>95250</xdr:colOff>
      <xdr:row>26</xdr:row>
      <xdr:rowOff>20906</xdr:rowOff>
    </xdr:from>
    <xdr:to>
      <xdr:col>6</xdr:col>
      <xdr:colOff>28575</xdr:colOff>
      <xdr:row>31</xdr:row>
      <xdr:rowOff>59006</xdr:rowOff>
    </xdr:to>
    <xdr:sp macro="" textlink="'Calculation Details'!C11">
      <xdr:nvSpPr>
        <xdr:cNvPr id="5" name="Rectángulo 4">
          <a:extLst>
            <a:ext uri="{FF2B5EF4-FFF2-40B4-BE49-F238E27FC236}">
              <a16:creationId xmlns:a16="http://schemas.microsoft.com/office/drawing/2014/main" id="{00000000-0008-0000-0100-000005000000}"/>
            </a:ext>
          </a:extLst>
        </xdr:cNvPr>
        <xdr:cNvSpPr/>
      </xdr:nvSpPr>
      <xdr:spPr>
        <a:xfrm>
          <a:off x="2603892" y="5278601"/>
          <a:ext cx="2441967" cy="926578"/>
        </a:xfrm>
        <a:prstGeom prst="rect">
          <a:avLst/>
        </a:prstGeom>
        <a:solidFill>
          <a:schemeClr val="accent2">
            <a:lumMod val="60000"/>
            <a:lumOff val="40000"/>
          </a:schemeClr>
        </a:solidFill>
        <a:ln/>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marL="0" indent="0" algn="ctr"/>
          <a:fld id="{4BCC429A-87DB-46F4-8498-1F1A2B3940C6}" type="TxLink">
            <a:rPr lang="en-US" sz="4000" b="1" i="0" u="none" strike="noStrike">
              <a:solidFill>
                <a:schemeClr val="bg1"/>
              </a:solidFill>
              <a:latin typeface="Tw Cen MT"/>
              <a:ea typeface="+mn-ea"/>
              <a:cs typeface="+mn-cs"/>
            </a:rPr>
            <a:pPr marL="0" indent="0" algn="ctr"/>
            <a:t>43</a:t>
          </a:fld>
          <a:endParaRPr lang="es-ES" sz="4000" b="1" i="0" u="none" strike="noStrike">
            <a:solidFill>
              <a:schemeClr val="bg1"/>
            </a:solidFill>
            <a:latin typeface="Tw Cen MT"/>
            <a:ea typeface="+mn-ea"/>
            <a:cs typeface="+mn-cs"/>
          </a:endParaRPr>
        </a:p>
      </xdr:txBody>
    </xdr:sp>
    <xdr:clientData/>
  </xdr:twoCellAnchor>
  <xdr:twoCellAnchor>
    <xdr:from>
      <xdr:col>3</xdr:col>
      <xdr:colOff>107645</xdr:colOff>
      <xdr:row>4</xdr:row>
      <xdr:rowOff>88597</xdr:rowOff>
    </xdr:from>
    <xdr:to>
      <xdr:col>6</xdr:col>
      <xdr:colOff>40970</xdr:colOff>
      <xdr:row>11</xdr:row>
      <xdr:rowOff>87593</xdr:rowOff>
    </xdr:to>
    <xdr:sp macro="" textlink="">
      <xdr:nvSpPr>
        <xdr:cNvPr id="7" name="Rectángulo 6">
          <a:extLst>
            <a:ext uri="{FF2B5EF4-FFF2-40B4-BE49-F238E27FC236}">
              <a16:creationId xmlns:a16="http://schemas.microsoft.com/office/drawing/2014/main" id="{00000000-0008-0000-0100-000007000000}"/>
            </a:ext>
          </a:extLst>
        </xdr:cNvPr>
        <xdr:cNvSpPr/>
      </xdr:nvSpPr>
      <xdr:spPr>
        <a:xfrm>
          <a:off x="2616287" y="1421313"/>
          <a:ext cx="2441967" cy="1258543"/>
        </a:xfrm>
        <a:prstGeom prst="rect">
          <a:avLst/>
        </a:prstGeom>
        <a:solidFill>
          <a:schemeClr val="accent3">
            <a:lumMod val="60000"/>
            <a:lumOff val="40000"/>
          </a:scheme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2000" b="1" i="0" u="none" strike="noStrike">
              <a:solidFill>
                <a:schemeClr val="bg1"/>
              </a:solidFill>
              <a:latin typeface="Tw Cen MT"/>
            </a:rPr>
            <a:t>Conservation Trust Fund Name</a:t>
          </a:r>
        </a:p>
      </xdr:txBody>
    </xdr:sp>
    <xdr:clientData/>
  </xdr:twoCellAnchor>
  <xdr:twoCellAnchor>
    <xdr:from>
      <xdr:col>3</xdr:col>
      <xdr:colOff>704850</xdr:colOff>
      <xdr:row>32</xdr:row>
      <xdr:rowOff>0</xdr:rowOff>
    </xdr:from>
    <xdr:to>
      <xdr:col>12</xdr:col>
      <xdr:colOff>390525</xdr:colOff>
      <xdr:row>48</xdr:row>
      <xdr:rowOff>84666</xdr:rowOff>
    </xdr:to>
    <xdr:graphicFrame macro="">
      <xdr:nvGraphicFramePr>
        <xdr:cNvPr id="8" name="Gráfico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748195</xdr:colOff>
      <xdr:row>51</xdr:row>
      <xdr:rowOff>106015</xdr:rowOff>
    </xdr:from>
    <xdr:to>
      <xdr:col>8</xdr:col>
      <xdr:colOff>502509</xdr:colOff>
      <xdr:row>70</xdr:row>
      <xdr:rowOff>134216</xdr:rowOff>
    </xdr:to>
    <xdr:graphicFrame macro="">
      <xdr:nvGraphicFramePr>
        <xdr:cNvPr id="9" name="Chart 26" descr="monthly income chart">
          <a:extLst>
            <a:ext uri="{FF2B5EF4-FFF2-40B4-BE49-F238E27FC236}">
              <a16:creationId xmlns:a16="http://schemas.microsoft.com/office/drawing/2014/main" id="{AE741039-B3BD-4029-B5E8-7C7CFE283E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7</xdr:col>
      <xdr:colOff>812363</xdr:colOff>
      <xdr:row>51</xdr:row>
      <xdr:rowOff>123354</xdr:rowOff>
    </xdr:from>
    <xdr:to>
      <xdr:col>15</xdr:col>
      <xdr:colOff>570305</xdr:colOff>
      <xdr:row>69</xdr:row>
      <xdr:rowOff>5061</xdr:rowOff>
    </xdr:to>
    <xdr:graphicFrame macro="">
      <xdr:nvGraphicFramePr>
        <xdr:cNvPr id="15" name="Chart 22" descr="monthly expenses chart">
          <a:extLst>
            <a:ext uri="{FF2B5EF4-FFF2-40B4-BE49-F238E27FC236}">
              <a16:creationId xmlns:a16="http://schemas.microsoft.com/office/drawing/2014/main" id="{F927B13B-6F18-4497-97DB-99783ECD33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0</xdr:col>
      <xdr:colOff>562223</xdr:colOff>
      <xdr:row>69</xdr:row>
      <xdr:rowOff>110146</xdr:rowOff>
    </xdr:from>
    <xdr:to>
      <xdr:col>8</xdr:col>
      <xdr:colOff>327863</xdr:colOff>
      <xdr:row>87</xdr:row>
      <xdr:rowOff>122852</xdr:rowOff>
    </xdr:to>
    <xdr:graphicFrame macro="">
      <xdr:nvGraphicFramePr>
        <xdr:cNvPr id="16" name="Chart 22" descr="monthly expenses chart">
          <a:extLst>
            <a:ext uri="{FF2B5EF4-FFF2-40B4-BE49-F238E27FC236}">
              <a16:creationId xmlns:a16="http://schemas.microsoft.com/office/drawing/2014/main" id="{F927B13B-6F18-4497-97DB-99783ECD33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8</xdr:col>
      <xdr:colOff>37330</xdr:colOff>
      <xdr:row>69</xdr:row>
      <xdr:rowOff>154330</xdr:rowOff>
    </xdr:from>
    <xdr:to>
      <xdr:col>15</xdr:col>
      <xdr:colOff>598217</xdr:colOff>
      <xdr:row>88</xdr:row>
      <xdr:rowOff>37079</xdr:rowOff>
    </xdr:to>
    <xdr:graphicFrame macro="">
      <xdr:nvGraphicFramePr>
        <xdr:cNvPr id="17" name="Chart 22" descr="monthly expenses chart">
          <a:extLst>
            <a:ext uri="{FF2B5EF4-FFF2-40B4-BE49-F238E27FC236}">
              <a16:creationId xmlns:a16="http://schemas.microsoft.com/office/drawing/2014/main" id="{F927B13B-6F18-4497-97DB-99783ECD33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absolute">
    <xdr:from>
      <xdr:col>0</xdr:col>
      <xdr:colOff>529973</xdr:colOff>
      <xdr:row>87</xdr:row>
      <xdr:rowOff>147644</xdr:rowOff>
    </xdr:from>
    <xdr:to>
      <xdr:col>8</xdr:col>
      <xdr:colOff>285751</xdr:colOff>
      <xdr:row>106</xdr:row>
      <xdr:rowOff>27677</xdr:rowOff>
    </xdr:to>
    <xdr:graphicFrame macro="">
      <xdr:nvGraphicFramePr>
        <xdr:cNvPr id="18" name="Chart 22" descr="monthly expenses chart">
          <a:extLst>
            <a:ext uri="{FF2B5EF4-FFF2-40B4-BE49-F238E27FC236}">
              <a16:creationId xmlns:a16="http://schemas.microsoft.com/office/drawing/2014/main" id="{F927B13B-6F18-4497-97DB-99783ECD33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absolute">
    <xdr:from>
      <xdr:col>0</xdr:col>
      <xdr:colOff>546250</xdr:colOff>
      <xdr:row>106</xdr:row>
      <xdr:rowOff>71906</xdr:rowOff>
    </xdr:from>
    <xdr:to>
      <xdr:col>8</xdr:col>
      <xdr:colOff>294441</xdr:colOff>
      <xdr:row>124</xdr:row>
      <xdr:rowOff>124122</xdr:rowOff>
    </xdr:to>
    <xdr:graphicFrame macro="">
      <xdr:nvGraphicFramePr>
        <xdr:cNvPr id="19" name="Chart 22" descr="monthly expenses chart">
          <a:extLst>
            <a:ext uri="{FF2B5EF4-FFF2-40B4-BE49-F238E27FC236}">
              <a16:creationId xmlns:a16="http://schemas.microsoft.com/office/drawing/2014/main" id="{F927B13B-6F18-4497-97DB-99783ECD33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109806</xdr:colOff>
      <xdr:row>12</xdr:row>
      <xdr:rowOff>115162</xdr:rowOff>
    </xdr:from>
    <xdr:to>
      <xdr:col>6</xdr:col>
      <xdr:colOff>43131</xdr:colOff>
      <xdr:row>17</xdr:row>
      <xdr:rowOff>105638</xdr:rowOff>
    </xdr:to>
    <xdr:sp macro="" textlink="'Self-Assesment'!E13:H13">
      <xdr:nvSpPr>
        <xdr:cNvPr id="2" name="Rectángulo 1">
          <a:extLst>
            <a:ext uri="{FF2B5EF4-FFF2-40B4-BE49-F238E27FC236}">
              <a16:creationId xmlns:a16="http://schemas.microsoft.com/office/drawing/2014/main" id="{710F261C-A002-42CD-B1C7-5425EC309306}"/>
            </a:ext>
          </a:extLst>
        </xdr:cNvPr>
        <xdr:cNvSpPr/>
      </xdr:nvSpPr>
      <xdr:spPr>
        <a:xfrm>
          <a:off x="2618448" y="2885121"/>
          <a:ext cx="2441967" cy="878953"/>
        </a:xfrm>
        <a:prstGeom prst="rect">
          <a:avLst/>
        </a:prstGeom>
        <a:solidFill>
          <a:schemeClr val="accent6">
            <a:lumMod val="75000"/>
          </a:schemeClr>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marL="0" indent="0" algn="ctr"/>
          <a:fld id="{E8234C4F-169F-4ADC-8532-D3B3FC06EB3F}" type="TxLink">
            <a:rPr lang="en-US" sz="2000" b="1" i="0" u="none" strike="noStrike">
              <a:solidFill>
                <a:srgbClr val="000000"/>
              </a:solidFill>
              <a:latin typeface="Tw Cen MT"/>
              <a:ea typeface="+mn-ea"/>
              <a:cs typeface="+mn-cs"/>
            </a:rPr>
            <a:pPr marL="0" indent="0" algn="ctr"/>
            <a:t>Year: 20XX</a:t>
          </a:fld>
          <a:endParaRPr lang="en-US" sz="2800" b="1" i="0" u="none" strike="noStrike">
            <a:solidFill>
              <a:srgbClr val="000000"/>
            </a:solidFill>
            <a:latin typeface="Tw Cen MT"/>
            <a:ea typeface="+mn-ea"/>
            <a:cs typeface="+mn-cs"/>
          </a:endParaRPr>
        </a:p>
      </xdr:txBody>
    </xdr:sp>
    <xdr:clientData/>
  </xdr:twoCellAnchor>
  <xdr:twoCellAnchor editAs="absolute">
    <xdr:from>
      <xdr:col>7</xdr:col>
      <xdr:colOff>814931</xdr:colOff>
      <xdr:row>87</xdr:row>
      <xdr:rowOff>86868</xdr:rowOff>
    </xdr:from>
    <xdr:to>
      <xdr:col>15</xdr:col>
      <xdr:colOff>550750</xdr:colOff>
      <xdr:row>105</xdr:row>
      <xdr:rowOff>140254</xdr:rowOff>
    </xdr:to>
    <xdr:graphicFrame macro="">
      <xdr:nvGraphicFramePr>
        <xdr:cNvPr id="6" name="Chart 22" descr="monthly expenses chart">
          <a:extLst>
            <a:ext uri="{FF2B5EF4-FFF2-40B4-BE49-F238E27FC236}">
              <a16:creationId xmlns:a16="http://schemas.microsoft.com/office/drawing/2014/main" id="{EA18E414-64CA-41BF-AF6E-CAAFF04D66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2</xdr:row>
      <xdr:rowOff>1364335</xdr:rowOff>
    </xdr:from>
    <xdr:to>
      <xdr:col>2</xdr:col>
      <xdr:colOff>795618</xdr:colOff>
      <xdr:row>2</xdr:row>
      <xdr:rowOff>3994810</xdr:rowOff>
    </xdr:to>
    <mc:AlternateContent xmlns:mc="http://schemas.openxmlformats.org/markup-compatibility/2006" xmlns:sle15="http://schemas.microsoft.com/office/drawing/2012/slicer">
      <mc:Choice Requires="sle15">
        <xdr:graphicFrame macro="">
          <xdr:nvGraphicFramePr>
            <xdr:cNvPr id="2" name="Calificación cualitativa">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microsoft.com/office/drawing/2010/slicer">
              <sle:slicer xmlns:sle="http://schemas.microsoft.com/office/drawing/2010/slicer" name="Calificación cualitativa"/>
            </a:graphicData>
          </a:graphic>
        </xdr:graphicFrame>
      </mc:Choice>
      <mc:Fallback xmlns="">
        <xdr:sp macro="" textlink="">
          <xdr:nvSpPr>
            <xdr:cNvPr id="0" name=""/>
            <xdr:cNvSpPr>
              <a:spLocks noTextEdit="1"/>
            </xdr:cNvSpPr>
          </xdr:nvSpPr>
          <xdr:spPr>
            <a:xfrm>
              <a:off x="0" y="2545977"/>
              <a:ext cx="2476500" cy="2506074"/>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de tabla. La segmentación de datos de tabla se admite en Excel 2013 o versiones posteriores.
Si la forma se modificó en una versión anterior de Excel o si el libro se guardó en Excel 2007 o una versión anterior, no se puede usar la segmentación de datos.</a:t>
              </a:r>
            </a:p>
          </xdr:txBody>
        </xdr:sp>
      </mc:Fallback>
    </mc:AlternateContent>
    <xdr:clientData/>
  </xdr:twoCellAnchor>
  <xdr:twoCellAnchor editAs="absolute">
    <xdr:from>
      <xdr:col>0</xdr:col>
      <xdr:colOff>0</xdr:colOff>
      <xdr:row>2</xdr:row>
      <xdr:rowOff>4014418</xdr:rowOff>
    </xdr:from>
    <xdr:to>
      <xdr:col>2</xdr:col>
      <xdr:colOff>795618</xdr:colOff>
      <xdr:row>4</xdr:row>
      <xdr:rowOff>769373</xdr:rowOff>
    </xdr:to>
    <mc:AlternateContent xmlns:mc="http://schemas.openxmlformats.org/markup-compatibility/2006" xmlns:sle15="http://schemas.microsoft.com/office/drawing/2012/slicer">
      <mc:Choice Requires="sle15">
        <xdr:graphicFrame macro="">
          <xdr:nvGraphicFramePr>
            <xdr:cNvPr id="3" name="Área Central">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microsoft.com/office/drawing/2010/slicer">
              <sle:slicer xmlns:sle="http://schemas.microsoft.com/office/drawing/2010/slicer" name="Área Central"/>
            </a:graphicData>
          </a:graphic>
        </xdr:graphicFrame>
      </mc:Choice>
      <mc:Fallback xmlns="">
        <xdr:sp macro="" textlink="">
          <xdr:nvSpPr>
            <xdr:cNvPr id="0" name=""/>
            <xdr:cNvSpPr>
              <a:spLocks noTextEdit="1"/>
            </xdr:cNvSpPr>
          </xdr:nvSpPr>
          <xdr:spPr>
            <a:xfrm>
              <a:off x="0" y="5235859"/>
              <a:ext cx="2409265" cy="2727690"/>
            </a:xfrm>
            <a:prstGeom prst="rect">
              <a:avLst/>
            </a:prstGeom>
            <a:solidFill>
              <a:prstClr val="white"/>
            </a:solidFill>
            <a:ln w="1">
              <a:solidFill>
                <a:prstClr val="green"/>
              </a:solidFill>
            </a:ln>
          </xdr:spPr>
          <xdr:txBody>
            <a:bodyPr vertOverflow="clip" horzOverflow="clip"/>
            <a:lstStyle/>
            <a:p>
              <a:r>
                <a:rPr lang="es-C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twoCellAnchor editAs="absolute">
    <xdr:from>
      <xdr:col>0</xdr:col>
      <xdr:colOff>0</xdr:colOff>
      <xdr:row>0</xdr:row>
      <xdr:rowOff>0</xdr:rowOff>
    </xdr:from>
    <xdr:to>
      <xdr:col>2</xdr:col>
      <xdr:colOff>816428</xdr:colOff>
      <xdr:row>2</xdr:row>
      <xdr:rowOff>1338560</xdr:rowOff>
    </xdr:to>
    <mc:AlternateContent xmlns:mc="http://schemas.openxmlformats.org/markup-compatibility/2006" xmlns:sle15="http://schemas.microsoft.com/office/drawing/2012/slicer">
      <mc:Choice Requires="sle15">
        <xdr:graphicFrame macro="">
          <xdr:nvGraphicFramePr>
            <xdr:cNvPr id="4" name="Aplicabilidad">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microsoft.com/office/drawing/2010/slicer">
              <sle:slicer xmlns:sle="http://schemas.microsoft.com/office/drawing/2010/slicer" name="Aplicabilidad"/>
            </a:graphicData>
          </a:graphic>
        </xdr:graphicFrame>
      </mc:Choice>
      <mc:Fallback xmlns="">
        <xdr:sp macro="" textlink="">
          <xdr:nvSpPr>
            <xdr:cNvPr id="0" name=""/>
            <xdr:cNvSpPr>
              <a:spLocks noTextEdit="1"/>
            </xdr:cNvSpPr>
          </xdr:nvSpPr>
          <xdr:spPr>
            <a:xfrm>
              <a:off x="0" y="0"/>
              <a:ext cx="2497310" cy="2520202"/>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de tabla. La segmentación de datos de tabla se admite en Excel 2013 o versiones posteriores.
Si la forma se modificó en una versión anterior de Excel o si el libro se guardó en Excel 2007 o una versión anterior, no se puede usar la segmentación de datos.</a:t>
              </a:r>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eonardo%20Garcia\Downloads\05.4%20Self-Assessment%20Tool%20PS%20for%20CTs%20(EN-Final)%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oevalución"/>
    </sheetNames>
    <sheetDataSet>
      <sheetData sheetId="0" refreshError="1"/>
    </sheetDataSet>
  </externalBook>
</externalLink>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alificación_cualitativa" xr10:uid="{00000000-0013-0000-FFFF-FFFF01000000}" sourceName="Qualitative Rating">
  <extLst>
    <x:ext xmlns:x15="http://schemas.microsoft.com/office/spreadsheetml/2010/11/main" uri="{2F2917AC-EB37-4324-AD4E-5DD8C200BD13}">
      <x15:tableSlicerCache tableId="1" column="7"/>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Área_Central" xr10:uid="{00000000-0013-0000-FFFF-FFFF02000000}" sourceName="Core Area">
  <extLst>
    <x:ext xmlns:x15="http://schemas.microsoft.com/office/spreadsheetml/2010/11/main" uri="{2F2917AC-EB37-4324-AD4E-5DD8C200BD13}">
      <x15:tableSlicerCache tableId="1" column="2"/>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Aplicabilidad" xr10:uid="{00000000-0013-0000-FFFF-FFFF03000000}" sourceName="Applicability">
  <extLst>
    <x:ext xmlns:x15="http://schemas.microsoft.com/office/spreadsheetml/2010/11/main" uri="{2F2917AC-EB37-4324-AD4E-5DD8C200BD13}">
      <x15:tableSlicerCache tableId="1" column="8"/>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lificación cualitativa" xr10:uid="{00000000-0014-0000-FFFF-FFFF01000000}" cache="SegmentaciónDeDatos_Calificación_cualitativa" caption="Qualitative Rating" style="SlicerStyleDark1" rowHeight="241300"/>
  <slicer name="Área Central" xr10:uid="{00000000-0014-0000-FFFF-FFFF02000000}" cache="SegmentaciónDeDatos_Área_Central" caption="Core Area" style="SlicerStyleLight3" rowHeight="241300"/>
  <slicer name="Aplicabilidad" xr10:uid="{00000000-0014-0000-FFFF-FFFF03000000}" cache="SegmentaciónDeDatos_Aplicabilidad" caption="Applicability" style="SlicerStyleLight2"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Gobernanza8" displayName="Gobernanza8" ref="E16:H27" totalsRowCount="1" headerRowDxfId="120" dataDxfId="119" totalsRowDxfId="118" totalsRowBorderDxfId="117">
  <autoFilter ref="E16:H26" xr:uid="{00000000-0009-0000-0100-000007000000}"/>
  <tableColumns count="4">
    <tableColumn id="1" xr3:uid="{00000000-0010-0000-0000-000001000000}" name="Standards" totalsRowLabel="Score" dataDxfId="116" totalsRowDxfId="23"/>
    <tableColumn id="2" xr3:uid="{00000000-0010-0000-0000-000002000000}" name="Score Obtained (0-3)" totalsRowFunction="custom" totalsRowDxfId="22">
      <totalsRowFormula>IFERROR(ROUND(SUMIF(Gobernanza8[Applicability],"YES",Gobernanza8[Score Obtained (0-3)])/(Gobernanza8[[#Totals],[Applicability]]*3)*100,2),"")</totalsRowFormula>
    </tableColumn>
    <tableColumn id="3" xr3:uid="{00000000-0010-0000-0000-000003000000}" name="Applicability" totalsRowFunction="custom" dataDxfId="115" totalsRowDxfId="21">
      <calculatedColumnFormula>IFERROR(IF(AND($E$10="Customized Selection",D17="Applicable"),"YES",VLOOKUP(A17,Maintenance!$F$2:$G$51,2,FALSE)),"NO")</calculatedColumnFormula>
      <totalsRowFormula>COUNTIF(Gobernanza8[Applicability],Maintenance!$BG$2)</totalsRowFormula>
    </tableColumn>
    <tableColumn id="4" xr3:uid="{00000000-0010-0000-0000-000004000000}" name="Qualitative Assessment" dataDxfId="114" totalsRowDxfId="20">
      <calculatedColumnFormula>IF(AND(Gobernanza8[[#This Row],[Applicability]]="YES",Gobernanza8[[#This Row],[Score Obtained (0-3)]]&lt;&gt;FALSE),VLOOKUP(Gobernanza8[[#This Row],[Score Obtained (0-3)]],Maintenance!$BI$2:$BJ$5,2,FALSE),"-")</calculatedColumnFormula>
    </tableColumn>
  </tableColumns>
  <tableStyleInfo name="College Budget"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1000000}" name="Eficacia_institucional" displayName="Eficacia_institucional" ref="E30:H39" totalsRowCount="1" headerRowDxfId="113" dataDxfId="112" totalsRowDxfId="111" totalsRowBorderDxfId="110">
  <autoFilter ref="E30:H38" xr:uid="{00000000-0009-0000-0100-000009000000}"/>
  <tableColumns count="4">
    <tableColumn id="1" xr3:uid="{00000000-0010-0000-0100-000001000000}" name="Standards" totalsRowLabel="Score" dataDxfId="109" totalsRowDxfId="19"/>
    <tableColumn id="2" xr3:uid="{00000000-0010-0000-0100-000002000000}" name="Score Obtained (0-3)" totalsRowFunction="custom" dataDxfId="108" totalsRowDxfId="18">
      <totalsRowFormula>IFERROR(ROUND(SUMIF(Eficacia_institucional[Applicability],"YES",Eficacia_institucional[Score Obtained (0-3)])/(Eficacia_institucional[[#Totals],[Applicability]]*3)*100,2),"")</totalsRowFormula>
    </tableColumn>
    <tableColumn id="3" xr3:uid="{00000000-0010-0000-0100-000003000000}" name="Applicability" totalsRowFunction="custom" dataDxfId="107" totalsRowDxfId="17">
      <calculatedColumnFormula>IFERROR(IF(AND($E$10="Customized Selection",D31="Applicable"),"YES",VLOOKUP(A31,Maintenance!$F$2:$G$51,2,FALSE)),"NO")</calculatedColumnFormula>
      <totalsRowFormula>COUNTIF(Eficacia_institucional[Applicability],Maintenance!$BG$2)</totalsRowFormula>
    </tableColumn>
    <tableColumn id="4" xr3:uid="{00000000-0010-0000-0100-000004000000}" name="Qualitative Assessment" dataDxfId="106" totalsRowDxfId="16">
      <calculatedColumnFormula>IF(AND(Eficacia_institucional[[#This Row],[Applicability]]="YES",Eficacia_institucional[[#This Row],[Score Obtained (0-3)]]&lt;&gt;FALSE),VLOOKUP(Eficacia_institucional[[#This Row],[Score Obtained (0-3)]],Maintenance!$BI$2:$BJ$5,2,FALSE),"-")</calculatedColumnFormula>
    </tableColumn>
  </tableColumns>
  <tableStyleInfo name="Monthly Expenses"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2000000}" name="Programas" displayName="Programas" ref="E42:H55" totalsRowCount="1" headerRowDxfId="105" dataDxfId="104" totalsRowDxfId="103" totalsRowBorderDxfId="102">
  <autoFilter ref="E42:H54" xr:uid="{00000000-0009-0000-0100-00000B000000}"/>
  <tableColumns count="4">
    <tableColumn id="1" xr3:uid="{00000000-0010-0000-0200-000001000000}" name="Standards" totalsRowLabel="Score" dataDxfId="101" totalsRowDxfId="100"/>
    <tableColumn id="2" xr3:uid="{00000000-0010-0000-0200-000002000000}" name="Score Obtained (0-3)" totalsRowFunction="custom" dataDxfId="99" totalsRowDxfId="98">
      <totalsRowFormula>IFERROR(ROUND(SUMIF(Programas[Applicability],"YES",Programas[Score Obtained (0-3)])/(Programas[[#Totals],[Applicability]]*3)*100,2),"")</totalsRowFormula>
    </tableColumn>
    <tableColumn id="3" xr3:uid="{00000000-0010-0000-0200-000003000000}" name="Applicability" totalsRowFunction="custom" dataDxfId="97" totalsRowDxfId="96">
      <calculatedColumnFormula>IFERROR(IF(AND($E$10="Customized Selection",D43="Applicable"),"YES",VLOOKUP(A43,Maintenance!$V$2:$W$61,2,FALSE)),"NO")</calculatedColumnFormula>
      <totalsRowFormula>COUNTIF(Programas[Applicability],Maintenance!$BG$2)</totalsRowFormula>
    </tableColumn>
    <tableColumn id="4" xr3:uid="{00000000-0010-0000-0200-000004000000}" name="Qualitative Assessment" dataDxfId="95" totalsRowDxfId="94">
      <calculatedColumnFormula>IF(AND(Programas[[#This Row],[Applicability]]="YES",Programas[[#This Row],[Score Obtained (0-3)]]&lt;&gt;FALSE),VLOOKUP(Programas[[#This Row],[Score Obtained (0-3)]],Maintenance!$BI$2:$BJ$5,2,FALSE),"-")</calculatedColumnFormula>
    </tableColumn>
  </tableColumns>
  <tableStyleInfo name="Monthly Expenses"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3000000}" name="Administracion" displayName="Administracion" ref="E58:H71" totalsRowCount="1" headerRowDxfId="93" dataDxfId="92" totalsRowDxfId="91" totalsRowBorderDxfId="90">
  <autoFilter ref="E58:H70" xr:uid="{00000000-0009-0000-0100-00000C000000}"/>
  <tableColumns count="4">
    <tableColumn id="1" xr3:uid="{00000000-0010-0000-0300-000001000000}" name="Standards" totalsRowLabel="Score" dataDxfId="89" totalsRowDxfId="15"/>
    <tableColumn id="2" xr3:uid="{00000000-0010-0000-0300-000002000000}" name="Score Obtained (0-3)" totalsRowFunction="custom" dataDxfId="88" totalsRowDxfId="14">
      <totalsRowFormula>IFERROR(ROUND(SUMIF(Administracion[Applicability],"YES",Administracion[Score Obtained (0-3)])/(Administracion[[#Totals],[Applicability]]*3)*100,2),"")</totalsRowFormula>
    </tableColumn>
    <tableColumn id="3" xr3:uid="{00000000-0010-0000-0300-000003000000}" name="Applicability" totalsRowFunction="custom" dataDxfId="87" totalsRowDxfId="13">
      <calculatedColumnFormula>IFERROR(IF(AND($E$10="Customized Selection",D59="Applicable"),"YES",VLOOKUP(A59,Maintenance!$AD$2:$AE$61,2,FALSE)),"NO")</calculatedColumnFormula>
      <totalsRowFormula>COUNTIF(Administracion[Applicability],Maintenance!$BG$2)</totalsRowFormula>
    </tableColumn>
    <tableColumn id="4" xr3:uid="{00000000-0010-0000-0300-000004000000}" name="Qualitative Assessment" dataDxfId="86" totalsRowDxfId="12">
      <calculatedColumnFormula>IF(AND(Administracion[[#This Row],[Applicability]]="YES",Administracion[[#This Row],[Score Obtained (0-3)]]&lt;&gt;FALSE),VLOOKUP(Administracion[[#This Row],[Score Obtained (0-3)]],Maintenance!$BI$2:$BJ$5,2,FALSE),"-")</calculatedColumnFormula>
    </tableColumn>
  </tableColumns>
  <tableStyleInfo name="Monthly Expenses"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4000000}" name="Gestion_de_activos" displayName="Gestion_de_activos" ref="E74:H85" totalsRowCount="1" headerRowDxfId="85" dataDxfId="84" totalsRowDxfId="83" totalsRowBorderDxfId="82">
  <autoFilter ref="E74:H84" xr:uid="{00000000-0009-0000-0100-00000D000000}"/>
  <tableColumns count="4">
    <tableColumn id="1" xr3:uid="{00000000-0010-0000-0400-000001000000}" name="Standards" totalsRowLabel="Score" dataDxfId="81" totalsRowDxfId="11"/>
    <tableColumn id="2" xr3:uid="{00000000-0010-0000-0400-000002000000}" name="Score Obtained (0-3)" totalsRowFunction="custom" dataDxfId="80" totalsRowDxfId="10">
      <totalsRowFormula>IFERROR(ROUND(SUMIF(Gestion_de_activos[Applicability],"YES",Gestion_de_activos[Score Obtained (0-3)])/(Gestion_de_activos[[#Totals],[Applicability]]*3)*100,2),"")</totalsRowFormula>
    </tableColumn>
    <tableColumn id="3" xr3:uid="{00000000-0010-0000-0400-000003000000}" name="Applicability" totalsRowFunction="custom" dataDxfId="79" totalsRowDxfId="9">
      <calculatedColumnFormula>IFERROR(IF(AND($E$10="Customized Selection",D75="Applicable"),"YES",VLOOKUP(A75,Maintenance!$F$2:$G$51,2,FALSE)),"NO")</calculatedColumnFormula>
      <totalsRowFormula>COUNTIF(Gestion_de_activos[Applicability],Maintenance!$BG$2)</totalsRowFormula>
    </tableColumn>
    <tableColumn id="4" xr3:uid="{00000000-0010-0000-0400-000004000000}" name="Qualitative Assessment" dataDxfId="78" totalsRowDxfId="8">
      <calculatedColumnFormula>IF(AND(Gestion_de_activos[[#This Row],[Applicability]]="YES",Gestion_de_activos[[#This Row],[Score Obtained (0-3)]]&lt;&gt;FALSE),VLOOKUP(Gestion_de_activos[[#This Row],[Score Obtained (0-3)]],Maintenance!$BI$2:$BJ$5,2,FALSE),"-")</calculatedColumnFormula>
    </tableColumn>
  </tableColumns>
  <tableStyleInfo name="Monthly Expenses"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5000000}" name="Movilizacion_recursos" displayName="Movilizacion_recursos" ref="E88:H98" totalsRowCount="1" headerRowDxfId="77" dataDxfId="76" totalsRowDxfId="75" totalsRowBorderDxfId="74">
  <autoFilter ref="E88:H97" xr:uid="{00000000-0009-0000-0100-00000E000000}"/>
  <tableColumns count="4">
    <tableColumn id="1" xr3:uid="{00000000-0010-0000-0500-000001000000}" name="Standards" totalsRowLabel="Score" dataDxfId="73" totalsRowDxfId="7"/>
    <tableColumn id="2" xr3:uid="{00000000-0010-0000-0500-000002000000}" name="Score Obtained (0-3)" totalsRowFunction="custom" dataDxfId="72" totalsRowDxfId="6">
      <totalsRowFormula>IFERROR(ROUND(SUMIF(Movilizacion_recursos[Applicability],"YES",Movilizacion_recursos[Score Obtained (0-3)])/(Movilizacion_recursos[[#Totals],[Applicability]]*3)*100,2),"")</totalsRowFormula>
    </tableColumn>
    <tableColumn id="3" xr3:uid="{00000000-0010-0000-0500-000003000000}" name="Applicability" totalsRowFunction="custom" dataDxfId="71" totalsRowDxfId="5">
      <calculatedColumnFormula>IFERROR(IF(AND($E$10="Customized Selection",D89="Applicable"),"YES",VLOOKUP(A89,Maintenance!$F$2:$G$51,2,FALSE)),"NO")</calculatedColumnFormula>
      <totalsRowFormula>COUNTIF(Movilizacion_recursos[Applicability],Maintenance!$BG$2)</totalsRowFormula>
    </tableColumn>
    <tableColumn id="4" xr3:uid="{00000000-0010-0000-0500-000004000000}" name="Qualitative Assessment" dataDxfId="70" totalsRowDxfId="4">
      <calculatedColumnFormula>IF(AND(Movilizacion_recursos[[#This Row],[Applicability]]="YES",Movilizacion_recursos[[#This Row],[Score Obtained (0-3)]]&lt;&gt;FALSE),VLOOKUP(Movilizacion_recursos[[#This Row],[Score Obtained (0-3)]],Maintenance!$BI$2:$BJ$5,2,FALSE),"-")</calculatedColumnFormula>
    </tableColumn>
  </tableColumns>
  <tableStyleInfo name="Monthly Expenses"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6000000}" name="riesgos_salvaguardas" displayName="riesgos_salvaguardas" ref="E101:H109" totalsRowCount="1" headerRowDxfId="69" dataDxfId="68" totalsRowDxfId="67" totalsRowBorderDxfId="66">
  <autoFilter ref="E101:H108" xr:uid="{00000000-0009-0000-0100-00000F000000}"/>
  <tableColumns count="4">
    <tableColumn id="1" xr3:uid="{00000000-0010-0000-0600-000001000000}" name="Standards" totalsRowLabel="Score" dataDxfId="65" totalsRowDxfId="3"/>
    <tableColumn id="2" xr3:uid="{00000000-0010-0000-0600-000002000000}" name="Score Obtained (0-3)" totalsRowFunction="custom" dataDxfId="64" totalsRowDxfId="2">
      <totalsRowFormula>IFERROR(ROUND(SUMIF(riesgos_salvaguardas[Applicability],"YES",riesgos_salvaguardas[Score Obtained (0-3)])/(riesgos_salvaguardas[[#Totals],[Applicability]]*3)*100,2),"")</totalsRowFormula>
    </tableColumn>
    <tableColumn id="3" xr3:uid="{00000000-0010-0000-0600-000003000000}" name="Applicability" totalsRowFunction="custom" dataDxfId="63" totalsRowDxfId="1">
      <calculatedColumnFormula>IFERROR(IF(AND($E$10="Customized Selection",D102="Applicable"),"YES",VLOOKUP(A102,Maintenance!$F$2:$G$51,2,FALSE)),"NO")</calculatedColumnFormula>
      <totalsRowFormula>COUNTIF(riesgos_salvaguardas[Applicability],Maintenance!$BG$2)</totalsRowFormula>
    </tableColumn>
    <tableColumn id="4" xr3:uid="{00000000-0010-0000-0600-000004000000}" name="Qualitative Assessment" dataDxfId="62" totalsRowDxfId="0">
      <calculatedColumnFormula>IF(AND(riesgos_salvaguardas[[#This Row],[Applicability]]="YES",riesgos_salvaguardas[[#This Row],[Score Obtained (0-3)]]&lt;&gt;FALSE),VLOOKUP(riesgos_salvaguardas[[#This Row],[Score Obtained (0-3)]],Maintenance!$BI$2:$BJ$5,2,FALSE),"-")</calculatedColumnFormula>
    </tableColumn>
  </tableColumns>
  <tableStyleInfo name="Monthly Expenses"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7000000}" name="Tabla1" displayName="Tabla1" ref="D1:L69" totalsRowShown="0" headerRowDxfId="61" dataDxfId="60">
  <autoFilter ref="D1:L69" xr:uid="{00000000-0009-0000-0100-000001000000}"/>
  <tableColumns count="9">
    <tableColumn id="1" xr3:uid="{00000000-0010-0000-0700-000001000000}" name="Score" dataDxfId="59">
      <calculatedColumnFormula>VLOOKUP(Tabla1[[#This Row],[Practice Standard Number]],'Self-Assesment'!E17:H108,2,FALSE)</calculatedColumnFormula>
    </tableColumn>
    <tableColumn id="8" xr3:uid="{00000000-0010-0000-0700-000008000000}" name="Applicability" dataDxfId="58">
      <calculatedColumnFormula>'Self-Assesment'!G17</calculatedColumnFormula>
    </tableColumn>
    <tableColumn id="7" xr3:uid="{00000000-0010-0000-0700-000007000000}" name="Qualitative Rating" dataDxfId="57">
      <calculatedColumnFormula>VLOOKUP(Tabla1[[#This Row],[Practice Standard Number]],'Self-Assesment'!E17:H108,4,FALSE)</calculatedColumnFormula>
    </tableColumn>
    <tableColumn id="2" xr3:uid="{00000000-0010-0000-0700-000002000000}" name="Core Area" dataDxfId="56"/>
    <tableColumn id="9" xr3:uid="{3759A289-FD69-4CBD-8FE4-1B1CA5C96E6E}" name="#" dataDxfId="55"/>
    <tableColumn id="3" xr3:uid="{00000000-0010-0000-0700-000003000000}" name="Practice Standard Number" dataDxfId="54"/>
    <tableColumn id="4" xr3:uid="{00000000-0010-0000-0700-000004000000}" name="Practice Standard Text" dataDxfId="53"/>
    <tableColumn id="5" xr3:uid="{00000000-0010-0000-0700-000005000000}" name="Practical Considerations" dataDxfId="52"/>
    <tableColumn id="6" xr3:uid="{00000000-0010-0000-0700-000006000000}" name="External Resources" dataDxfId="51"/>
  </tableColumns>
  <tableStyleInfo name="Monthly Expenses"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8000000}" name="Tabla16" displayName="Tabla16" ref="BE1:BE8" totalsRowShown="0" headerRowDxfId="50">
  <tableColumns count="1">
    <tableColumn id="1" xr3:uid="{00000000-0010-0000-0800-000001000000}" name="Standard Selection"/>
  </tableColumns>
  <tableStyleInfo name="College Budget" showFirstColumn="0" showLastColumn="0" showRowStripes="1" showColumnStripes="0"/>
</table>
</file>

<file path=xl/theme/theme1.xml><?xml version="1.0" encoding="utf-8"?>
<a:theme xmlns:a="http://schemas.openxmlformats.org/drawingml/2006/main" name="Office Theme">
  <a:themeElements>
    <a:clrScheme name="Family">
      <a:dk1>
        <a:sysClr val="windowText" lastClr="000000"/>
      </a:dk1>
      <a:lt1>
        <a:sysClr val="window" lastClr="FFFFFF"/>
      </a:lt1>
      <a:dk2>
        <a:srgbClr val="635C50"/>
      </a:dk2>
      <a:lt2>
        <a:srgbClr val="F5F5F5"/>
      </a:lt2>
      <a:accent1>
        <a:srgbClr val="1EB0D0"/>
      </a:accent1>
      <a:accent2>
        <a:srgbClr val="D93A51"/>
      </a:accent2>
      <a:accent3>
        <a:srgbClr val="67AE3E"/>
      </a:accent3>
      <a:accent4>
        <a:srgbClr val="F58220"/>
      </a:accent4>
      <a:accent5>
        <a:srgbClr val="974792"/>
      </a:accent5>
      <a:accent6>
        <a:srgbClr val="FFCD30"/>
      </a:accent6>
      <a:hlink>
        <a:srgbClr val="74ACDC"/>
      </a:hlink>
      <a:folHlink>
        <a:srgbClr val="974792"/>
      </a:folHlink>
    </a:clrScheme>
    <a:fontScheme name="Tw Cen MT">
      <a:majorFont>
        <a:latin typeface="Tw Cen MT" panose="020B0602020104020603"/>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Tw Cen MT" panose="020B0602020104020603"/>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 Id="rId9" Type="http://schemas.openxmlformats.org/officeDocument/2006/relationships/table" Target="../tables/table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microsoft.com/office/2007/relationships/slicer" Target="../slicers/slicer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0:S109"/>
  <sheetViews>
    <sheetView showGridLines="0" tabSelected="1" topLeftCell="C1" zoomScale="70" zoomScaleNormal="70" workbookViewId="0">
      <selection activeCell="F108" sqref="F108"/>
    </sheetView>
  </sheetViews>
  <sheetFormatPr defaultColWidth="25.6328125" defaultRowHeight="24.95" customHeight="1" x14ac:dyDescent="0.3"/>
  <cols>
    <col min="1" max="1" width="21.7265625" style="10" hidden="1" customWidth="1"/>
    <col min="2" max="2" width="14.90625" style="10" hidden="1" customWidth="1"/>
    <col min="3" max="3" width="14.90625" style="4" customWidth="1"/>
    <col min="4" max="4" width="33.7265625" style="4" bestFit="1" customWidth="1"/>
    <col min="5" max="5" width="39.6328125" style="3" bestFit="1" customWidth="1"/>
    <col min="6" max="6" width="48.26953125" style="3" customWidth="1"/>
    <col min="7" max="7" width="23.36328125" style="3" bestFit="1" customWidth="1"/>
    <col min="8" max="8" width="46.90625" style="9" customWidth="1"/>
    <col min="9" max="9" width="36.453125" style="9" customWidth="1"/>
    <col min="10" max="10" width="25.6328125" style="3"/>
    <col min="11" max="12" width="15.6328125" style="3" customWidth="1"/>
    <col min="13" max="13" width="16.90625" style="3" bestFit="1" customWidth="1"/>
    <col min="14" max="14" width="25.6328125" style="3"/>
    <col min="15" max="15" width="7.08984375" style="3" bestFit="1" customWidth="1"/>
    <col min="16" max="16384" width="25.6328125" style="3"/>
  </cols>
  <sheetData>
    <row r="10" spans="4:19" ht="62.35" customHeight="1" x14ac:dyDescent="0.3">
      <c r="E10" s="47" t="s">
        <v>0</v>
      </c>
      <c r="F10" s="47"/>
      <c r="G10" s="9"/>
      <c r="H10" s="17" t="s">
        <v>1</v>
      </c>
      <c r="M10" s="5"/>
      <c r="N10" s="5"/>
      <c r="O10" s="5"/>
      <c r="P10" s="5"/>
      <c r="Q10" s="5"/>
      <c r="R10" s="5"/>
      <c r="S10" s="5"/>
    </row>
    <row r="11" spans="4:19" ht="62.35" customHeight="1" x14ac:dyDescent="0.3">
      <c r="D11" s="3"/>
      <c r="H11" s="3"/>
      <c r="M11" s="5"/>
      <c r="N11" s="5"/>
      <c r="O11" s="5"/>
      <c r="P11" s="5"/>
      <c r="Q11" s="5"/>
      <c r="R11" s="5"/>
      <c r="S11" s="5"/>
    </row>
    <row r="12" spans="4:19" ht="62.35" customHeight="1" x14ac:dyDescent="0.3">
      <c r="D12" s="3"/>
      <c r="E12" s="55" t="s">
        <v>303</v>
      </c>
      <c r="F12" s="55" t="s">
        <v>2</v>
      </c>
      <c r="G12" s="55"/>
      <c r="H12" s="55"/>
      <c r="M12" s="5"/>
      <c r="N12" s="5"/>
      <c r="O12" s="5"/>
      <c r="P12" s="5"/>
      <c r="Q12" s="5"/>
      <c r="R12" s="5"/>
      <c r="S12" s="5"/>
    </row>
    <row r="13" spans="4:19" ht="62.35" customHeight="1" x14ac:dyDescent="0.3">
      <c r="D13" s="3"/>
      <c r="E13" s="56" t="s">
        <v>304</v>
      </c>
      <c r="F13" s="57"/>
      <c r="G13" s="57"/>
      <c r="H13" s="58"/>
      <c r="M13" s="5"/>
      <c r="N13" s="5"/>
      <c r="O13" s="5"/>
      <c r="P13" s="5"/>
      <c r="Q13" s="5"/>
      <c r="R13" s="5"/>
      <c r="S13" s="5"/>
    </row>
    <row r="14" spans="4:19" ht="62.35" customHeight="1" x14ac:dyDescent="0.3">
      <c r="D14" s="3"/>
      <c r="H14" s="3"/>
      <c r="M14" s="5"/>
      <c r="N14" s="5"/>
      <c r="O14" s="5"/>
      <c r="P14" s="5"/>
      <c r="Q14" s="5"/>
      <c r="R14" s="5"/>
      <c r="S14" s="5"/>
    </row>
    <row r="15" spans="4:19" ht="24.8" customHeight="1" x14ac:dyDescent="0.3">
      <c r="D15" s="59" t="str">
        <f>IF($E$10="Customized Selection","Complete this column","Do not complete this column")</f>
        <v>Do not complete this column</v>
      </c>
      <c r="E15" s="50" t="s">
        <v>3</v>
      </c>
      <c r="F15" s="50"/>
      <c r="G15" s="50"/>
      <c r="H15" s="50"/>
    </row>
    <row r="16" spans="4:19" ht="24.95" customHeight="1" x14ac:dyDescent="0.3">
      <c r="D16" s="59"/>
      <c r="E16" s="18" t="s">
        <v>4</v>
      </c>
      <c r="F16" s="19" t="s">
        <v>5</v>
      </c>
      <c r="G16" s="19" t="s">
        <v>6</v>
      </c>
      <c r="H16" s="18" t="s">
        <v>7</v>
      </c>
      <c r="J16" s="2"/>
      <c r="N16" s="13"/>
    </row>
    <row r="17" spans="1:10" ht="24.95" customHeight="1" x14ac:dyDescent="0.3">
      <c r="A17" s="10" t="str">
        <f t="shared" ref="A17:A26" si="0">CONCATENATE($E$10,"-",B17)</f>
        <v>Pre-Registration-Standard 1</v>
      </c>
      <c r="B17" s="10" t="s">
        <v>8</v>
      </c>
      <c r="D17" s="11"/>
      <c r="E17" s="28" t="s">
        <v>9</v>
      </c>
      <c r="F17" s="29"/>
      <c r="G17" s="30" t="str">
        <f>IFERROR(IF(AND($E$10="Customized Selection",D17="Applicable"),"YES",VLOOKUP(A17,Maintenance!$F$2:$G$51,2,FALSE)),"NO")</f>
        <v>YES</v>
      </c>
      <c r="H17" s="31" t="str">
        <f>IF(AND(Gobernanza8[[#This Row],[Applicability]]="YES",Gobernanza8[[#This Row],[Score Obtained (0-3)]]&lt;&gt;FALSE),VLOOKUP(Gobernanza8[[#This Row],[Score Obtained (0-3)]],Maintenance!$BI$2:$BJ$5,2,FALSE),"-")</f>
        <v>-</v>
      </c>
      <c r="J17" s="3" t="str">
        <f>IF(AND($E$10="Personalizado",Gobernanza8[[#This Row],[Score Obtained (0-3)]]&gt;0,Gobernanza8[[#This Row],[Applicability]]="-"),"No asigne un valor","")</f>
        <v/>
      </c>
    </row>
    <row r="18" spans="1:10" ht="24.95" customHeight="1" x14ac:dyDescent="0.3">
      <c r="A18" s="10" t="str">
        <f t="shared" si="0"/>
        <v>Pre-Registration-Standard 2</v>
      </c>
      <c r="B18" s="10" t="s">
        <v>10</v>
      </c>
      <c r="D18" s="11"/>
      <c r="E18" s="28" t="s">
        <v>11</v>
      </c>
      <c r="F18" s="29"/>
      <c r="G18" s="30" t="str">
        <f>IFERROR(IF(AND($E$10="Customized Selection",D18="Applicable"),"YES",VLOOKUP(A18,Maintenance!$F$2:$G$51,2,FALSE)),"NO")</f>
        <v>YES</v>
      </c>
      <c r="H18" s="31" t="str">
        <f>IF(AND(Gobernanza8[[#This Row],[Applicability]]="YES",Gobernanza8[[#This Row],[Score Obtained (0-3)]]&lt;&gt;FALSE),VLOOKUP(Gobernanza8[[#This Row],[Score Obtained (0-3)]],Maintenance!$BI$2:$BJ$5,2,FALSE),"-")</f>
        <v>-</v>
      </c>
      <c r="J18" s="3" t="str">
        <f>IF(AND($E$10="Personalizado",Gobernanza8[[#This Row],[Score Obtained (0-3)]]&gt;0,Gobernanza8[[#This Row],[Applicability]]="-"),"No asigne un valor","")</f>
        <v/>
      </c>
    </row>
    <row r="19" spans="1:10" ht="24.95" customHeight="1" x14ac:dyDescent="0.3">
      <c r="A19" s="10" t="str">
        <f t="shared" si="0"/>
        <v>Pre-Registration-Standard 3</v>
      </c>
      <c r="B19" s="10" t="s">
        <v>12</v>
      </c>
      <c r="D19" s="11"/>
      <c r="E19" s="28" t="s">
        <v>13</v>
      </c>
      <c r="F19" s="29"/>
      <c r="G19" s="30" t="str">
        <f>IFERROR(IF(AND($E$10="Customized Selection",D19="Applicable"),"YES",VLOOKUP(A19,Maintenance!$F$2:$G$51,2,FALSE)),"NO")</f>
        <v>YES</v>
      </c>
      <c r="H19" s="31" t="str">
        <f>IF(AND(Gobernanza8[[#This Row],[Applicability]]="YES",Gobernanza8[[#This Row],[Score Obtained (0-3)]]&lt;&gt;FALSE),VLOOKUP(Gobernanza8[[#This Row],[Score Obtained (0-3)]],Maintenance!$BI$2:$BJ$5,2,FALSE),"-")</f>
        <v>-</v>
      </c>
      <c r="J19" s="3" t="str">
        <f>IF(AND($E$10="Personalizado",Gobernanza8[[#This Row],[Score Obtained (0-3)]]&gt;0,Gobernanza8[[#This Row],[Applicability]]="-"),"No asigne un valor","")</f>
        <v/>
      </c>
    </row>
    <row r="20" spans="1:10" ht="24.95" customHeight="1" x14ac:dyDescent="0.3">
      <c r="A20" s="10" t="str">
        <f t="shared" si="0"/>
        <v>Pre-Registration-Standard 4</v>
      </c>
      <c r="B20" s="10" t="s">
        <v>14</v>
      </c>
      <c r="D20" s="11"/>
      <c r="E20" s="28" t="s">
        <v>15</v>
      </c>
      <c r="F20" s="29"/>
      <c r="G20" s="30" t="str">
        <f>IFERROR(IF(AND($E$10="Customized Selection",D20="Applicable"),"YES",VLOOKUP(A20,Maintenance!$F$2:$G$51,2,FALSE)),"NO")</f>
        <v>NO</v>
      </c>
      <c r="H20" s="31" t="str">
        <f>IF(AND(Gobernanza8[[#This Row],[Applicability]]="YES",Gobernanza8[[#This Row],[Score Obtained (0-3)]]&lt;&gt;FALSE),VLOOKUP(Gobernanza8[[#This Row],[Score Obtained (0-3)]],Maintenance!$BI$2:$BJ$5,2,FALSE),"-")</f>
        <v>-</v>
      </c>
      <c r="J20" s="3" t="str">
        <f>IF(AND($E$10="Personalizado",Gobernanza8[[#This Row],[Score Obtained (0-3)]]&gt;0,Gobernanza8[[#This Row],[Applicability]]="-"),"No asigne un valor","")</f>
        <v/>
      </c>
    </row>
    <row r="21" spans="1:10" ht="24.95" customHeight="1" x14ac:dyDescent="0.3">
      <c r="A21" s="10" t="str">
        <f t="shared" si="0"/>
        <v>Pre-Registration-Standard 5</v>
      </c>
      <c r="B21" s="10" t="s">
        <v>16</v>
      </c>
      <c r="D21" s="11"/>
      <c r="E21" s="28" t="s">
        <v>17</v>
      </c>
      <c r="F21" s="29"/>
      <c r="G21" s="30" t="str">
        <f>IFERROR(IF(AND($E$10="Customized Selection",D21="Applicable"),"YES",VLOOKUP(A21,Maintenance!$F$2:$G$51,2,FALSE)),"NO")</f>
        <v>YES</v>
      </c>
      <c r="H21" s="31" t="str">
        <f>IF(AND(Gobernanza8[[#This Row],[Applicability]]="YES",Gobernanza8[[#This Row],[Score Obtained (0-3)]]&lt;&gt;FALSE),VLOOKUP(Gobernanza8[[#This Row],[Score Obtained (0-3)]],Maintenance!$BI$2:$BJ$5,2,FALSE),"-")</f>
        <v>-</v>
      </c>
      <c r="J21" s="3" t="str">
        <f>IF(AND($E$10="Personalizado",Gobernanza8[[#This Row],[Score Obtained (0-3)]]&gt;0,Gobernanza8[[#This Row],[Applicability]]="-"),"No asigne un valor","")</f>
        <v/>
      </c>
    </row>
    <row r="22" spans="1:10" ht="24.95" customHeight="1" x14ac:dyDescent="0.3">
      <c r="A22" s="10" t="str">
        <f t="shared" si="0"/>
        <v>Pre-Registration-Standard 6</v>
      </c>
      <c r="B22" s="10" t="s">
        <v>18</v>
      </c>
      <c r="D22" s="11"/>
      <c r="E22" s="28" t="s">
        <v>19</v>
      </c>
      <c r="F22" s="29"/>
      <c r="G22" s="30" t="str">
        <f>IFERROR(IF(AND($E$10="Customized Selection",D22="Applicable"),"YES",VLOOKUP(A22,Maintenance!$F$2:$G$51,2,FALSE)),"NO")</f>
        <v>YES</v>
      </c>
      <c r="H22" s="31" t="str">
        <f>IF(AND(Gobernanza8[[#This Row],[Applicability]]="YES",Gobernanza8[[#This Row],[Score Obtained (0-3)]]&lt;&gt;FALSE),VLOOKUP(Gobernanza8[[#This Row],[Score Obtained (0-3)]],Maintenance!$BI$2:$BJ$5,2,FALSE),"-")</f>
        <v>-</v>
      </c>
      <c r="J22" s="3" t="str">
        <f>IF(AND($E$10="Personalizado",Gobernanza8[[#This Row],[Score Obtained (0-3)]]&gt;0,Gobernanza8[[#This Row],[Applicability]]="-"),"No asigne un valor","")</f>
        <v/>
      </c>
    </row>
    <row r="23" spans="1:10" ht="24.95" customHeight="1" x14ac:dyDescent="0.3">
      <c r="A23" s="10" t="str">
        <f t="shared" si="0"/>
        <v>Pre-Registration-Standard 7</v>
      </c>
      <c r="B23" s="10" t="s">
        <v>20</v>
      </c>
      <c r="D23" s="11"/>
      <c r="E23" s="28" t="s">
        <v>21</v>
      </c>
      <c r="F23" s="29"/>
      <c r="G23" s="30" t="str">
        <f>IFERROR(IF(AND($E$10="Customized Selection",D23="Applicable"),"YES",VLOOKUP(A23,Maintenance!$F$2:$G$51,2,FALSE)),"NO")</f>
        <v>YES</v>
      </c>
      <c r="H23" s="31" t="str">
        <f>IF(AND(Gobernanza8[[#This Row],[Applicability]]="YES",Gobernanza8[[#This Row],[Score Obtained (0-3)]]&lt;&gt;FALSE),VLOOKUP(Gobernanza8[[#This Row],[Score Obtained (0-3)]],Maintenance!$BI$2:$BJ$5,2,FALSE),"-")</f>
        <v>-</v>
      </c>
      <c r="J23" s="3" t="str">
        <f>IF(AND($E$10="Personalizado",Gobernanza8[[#This Row],[Score Obtained (0-3)]]&gt;0,Gobernanza8[[#This Row],[Applicability]]="-"),"No asigne un valor","")</f>
        <v/>
      </c>
    </row>
    <row r="24" spans="1:10" ht="24.95" customHeight="1" x14ac:dyDescent="0.3">
      <c r="A24" s="10" t="str">
        <f t="shared" si="0"/>
        <v>Pre-Registration-Standard 8</v>
      </c>
      <c r="B24" s="10" t="s">
        <v>22</v>
      </c>
      <c r="D24" s="11"/>
      <c r="E24" s="28" t="s">
        <v>23</v>
      </c>
      <c r="F24" s="29"/>
      <c r="G24" s="30" t="str">
        <f>IFERROR(IF(AND($E$10="Customized Selection",D24="Applicable"),"YES",VLOOKUP(A24,Maintenance!$F$2:$G$51,2,FALSE)),"NO")</f>
        <v>NO</v>
      </c>
      <c r="H24" s="31" t="str">
        <f>IF(AND(Gobernanza8[[#This Row],[Applicability]]="YES",Gobernanza8[[#This Row],[Score Obtained (0-3)]]&lt;&gt;FALSE),VLOOKUP(Gobernanza8[[#This Row],[Score Obtained (0-3)]],Maintenance!$BI$2:$BJ$5,2,FALSE),"-")</f>
        <v>-</v>
      </c>
      <c r="J24" s="3" t="str">
        <f>IF(AND($E$10="Personalizado",Gobernanza8[[#This Row],[Score Obtained (0-3)]]&gt;0,Gobernanza8[[#This Row],[Applicability]]="-"),"No asigne un valor","")</f>
        <v/>
      </c>
    </row>
    <row r="25" spans="1:10" ht="24.95" customHeight="1" x14ac:dyDescent="0.3">
      <c r="A25" s="10" t="str">
        <f t="shared" si="0"/>
        <v>Pre-Registration-Standard 9</v>
      </c>
      <c r="B25" s="10" t="s">
        <v>24</v>
      </c>
      <c r="D25" s="11"/>
      <c r="E25" s="28" t="s">
        <v>25</v>
      </c>
      <c r="F25" s="29"/>
      <c r="G25" s="30" t="str">
        <f>IFERROR(IF(AND($E$10="Customized Selection",D25="Applicable"),"YES",VLOOKUP(A25,Maintenance!$F$2:$G$51,2,FALSE)),"NO")</f>
        <v>NO</v>
      </c>
      <c r="H25" s="31" t="str">
        <f>IF(AND(Gobernanza8[[#This Row],[Applicability]]="YES",Gobernanza8[[#This Row],[Score Obtained (0-3)]]&lt;&gt;FALSE),VLOOKUP(Gobernanza8[[#This Row],[Score Obtained (0-3)]],Maintenance!$BI$2:$BJ$5,2,FALSE),"-")</f>
        <v>-</v>
      </c>
      <c r="J25" s="3" t="str">
        <f>IF(AND($E$10="Personalizado",Gobernanza8[[#This Row],[Score Obtained (0-3)]]&gt;0,Gobernanza8[[#This Row],[Applicability]]="-"),"No asigne un valor","")</f>
        <v/>
      </c>
    </row>
    <row r="26" spans="1:10" ht="24.95" customHeight="1" x14ac:dyDescent="0.3">
      <c r="A26" s="10" t="str">
        <f t="shared" si="0"/>
        <v>Pre-Registration-Standard 10</v>
      </c>
      <c r="B26" s="10" t="s">
        <v>26</v>
      </c>
      <c r="D26" s="11"/>
      <c r="E26" s="28" t="s">
        <v>27</v>
      </c>
      <c r="F26" s="29"/>
      <c r="G26" s="30" t="str">
        <f>IFERROR(IF(AND($E$10="Customized Selection",D26="Applicable"),"YES",VLOOKUP(A26,Maintenance!$F$2:$G$51,2,FALSE)),"NO")</f>
        <v>YES</v>
      </c>
      <c r="H26" s="31" t="str">
        <f>IF(AND(Gobernanza8[[#This Row],[Applicability]]="YES",Gobernanza8[[#This Row],[Score Obtained (0-3)]]&lt;&gt;FALSE),VLOOKUP(Gobernanza8[[#This Row],[Score Obtained (0-3)]],Maintenance!$BI$2:$BJ$5,2,FALSE),"-")</f>
        <v>-</v>
      </c>
      <c r="J26" s="3" t="str">
        <f>IF(AND($E$10="Personalizado",Gobernanza8[[#This Row],[Score Obtained (0-3)]]&gt;0,Gobernanza8[[#This Row],[Applicability]]="-"),"No asigne un valor","")</f>
        <v/>
      </c>
    </row>
    <row r="27" spans="1:10" ht="24.95" customHeight="1" x14ac:dyDescent="0.3">
      <c r="E27" s="18" t="s">
        <v>28</v>
      </c>
      <c r="F27" s="18">
        <f>IFERROR(ROUND(SUMIF(Gobernanza8[Applicability],"YES",Gobernanza8[Score Obtained (0-3)])/(Gobernanza8[[#Totals],[Applicability]]*3)*100,2),"")</f>
        <v>0</v>
      </c>
      <c r="G27" s="18">
        <f>COUNTIF(Gobernanza8[Applicability],Maintenance!$BG$2)</f>
        <v>7</v>
      </c>
      <c r="H27" s="18"/>
      <c r="J27" s="7"/>
    </row>
    <row r="29" spans="1:10" ht="24.95" customHeight="1" x14ac:dyDescent="0.3">
      <c r="D29" s="59" t="str">
        <f>IF($E$10="Customized Selection","Complete this column","Do not complete this column")</f>
        <v>Do not complete this column</v>
      </c>
      <c r="E29" s="49" t="s">
        <v>29</v>
      </c>
      <c r="F29" s="49"/>
      <c r="G29" s="49"/>
      <c r="H29" s="49"/>
    </row>
    <row r="30" spans="1:10" ht="24.95" customHeight="1" x14ac:dyDescent="0.35">
      <c r="D30" s="59"/>
      <c r="E30" s="20" t="s">
        <v>4</v>
      </c>
      <c r="F30" s="21" t="s">
        <v>5</v>
      </c>
      <c r="G30" s="21" t="s">
        <v>6</v>
      </c>
      <c r="H30" s="22" t="s">
        <v>7</v>
      </c>
      <c r="J30" s="8"/>
    </row>
    <row r="31" spans="1:10" ht="24.95" customHeight="1" x14ac:dyDescent="0.3">
      <c r="A31" s="10" t="str">
        <f t="shared" ref="A31:A38" si="1">CONCATENATE($E$10,"-",B31)</f>
        <v>Pre-Registration-Standard 1</v>
      </c>
      <c r="B31" s="10" t="s">
        <v>8</v>
      </c>
      <c r="D31" s="11"/>
      <c r="E31" s="28" t="s">
        <v>30</v>
      </c>
      <c r="F31" s="29"/>
      <c r="G31" s="30" t="str">
        <f>IFERROR(IF(AND($E$10="Customized Selection",D31="Applicable"),"YES",VLOOKUP(A31,Maintenance!$F$2:$G$51,2,FALSE)),"NO")</f>
        <v>YES</v>
      </c>
      <c r="H31" s="31" t="str">
        <f>IF(AND(Eficacia_institucional[[#This Row],[Applicability]]="YES",Eficacia_institucional[[#This Row],[Score Obtained (0-3)]]&lt;&gt;FALSE),VLOOKUP(Eficacia_institucional[[#This Row],[Score Obtained (0-3)]],Maintenance!$BI$2:$BJ$5,2,FALSE),"-")</f>
        <v>-</v>
      </c>
    </row>
    <row r="32" spans="1:10" ht="24.95" customHeight="1" x14ac:dyDescent="0.3">
      <c r="A32" s="10" t="str">
        <f t="shared" si="1"/>
        <v>Pre-Registration-Standard 2</v>
      </c>
      <c r="B32" s="10" t="s">
        <v>10</v>
      </c>
      <c r="D32" s="11"/>
      <c r="E32" s="28" t="s">
        <v>31</v>
      </c>
      <c r="F32" s="29"/>
      <c r="G32" s="30" t="str">
        <f>IFERROR(IF(AND($E$10="Customized Selection",D32="Applicable"),"YES",VLOOKUP(A32,Maintenance!$F$2:$G$51,2,FALSE)),"NO")</f>
        <v>YES</v>
      </c>
      <c r="H32" s="31" t="str">
        <f>IF(AND(Eficacia_institucional[[#This Row],[Applicability]]="YES",Eficacia_institucional[[#This Row],[Score Obtained (0-3)]]&lt;&gt;FALSE),VLOOKUP(Eficacia_institucional[[#This Row],[Score Obtained (0-3)]],Maintenance!$BI$2:$BJ$5,2,FALSE),"-")</f>
        <v>-</v>
      </c>
    </row>
    <row r="33" spans="1:10" ht="24.95" customHeight="1" x14ac:dyDescent="0.3">
      <c r="A33" s="10" t="str">
        <f t="shared" si="1"/>
        <v>Pre-Registration-Standard 3</v>
      </c>
      <c r="B33" s="10" t="s">
        <v>12</v>
      </c>
      <c r="D33" s="11"/>
      <c r="E33" s="28" t="s">
        <v>32</v>
      </c>
      <c r="F33" s="29"/>
      <c r="G33" s="30" t="str">
        <f>IFERROR(IF(AND($E$10="Customized Selection",D33="Applicable"),"YES",VLOOKUP(A33,Maintenance!$F$2:$G$51,2,FALSE)),"NO")</f>
        <v>YES</v>
      </c>
      <c r="H33" s="31" t="str">
        <f>IF(AND(Eficacia_institucional[[#This Row],[Applicability]]="YES",Eficacia_institucional[[#This Row],[Score Obtained (0-3)]]&lt;&gt;FALSE),VLOOKUP(Eficacia_institucional[[#This Row],[Score Obtained (0-3)]],Maintenance!$BI$2:$BJ$5,2,FALSE),"-")</f>
        <v>-</v>
      </c>
    </row>
    <row r="34" spans="1:10" ht="24.95" customHeight="1" x14ac:dyDescent="0.3">
      <c r="A34" s="10" t="str">
        <f t="shared" si="1"/>
        <v>Pre-Registration-Standard 4</v>
      </c>
      <c r="B34" s="10" t="s">
        <v>14</v>
      </c>
      <c r="D34" s="11"/>
      <c r="E34" s="28" t="s">
        <v>33</v>
      </c>
      <c r="F34" s="29"/>
      <c r="G34" s="30" t="str">
        <f>IFERROR(IF(AND($E$10="Customized Selection",D34="Applicable"),"YES",VLOOKUP(A34,Maintenance!$F$2:$G$51,2,FALSE)),"NO")</f>
        <v>NO</v>
      </c>
      <c r="H34" s="31" t="str">
        <f>IF(AND(Eficacia_institucional[[#This Row],[Applicability]]="YES",Eficacia_institucional[[#This Row],[Score Obtained (0-3)]]&lt;&gt;FALSE),VLOOKUP(Eficacia_institucional[[#This Row],[Score Obtained (0-3)]],Maintenance!$BI$2:$BJ$5,2,FALSE),"-")</f>
        <v>-</v>
      </c>
    </row>
    <row r="35" spans="1:10" ht="24.95" customHeight="1" x14ac:dyDescent="0.3">
      <c r="A35" s="10" t="str">
        <f t="shared" si="1"/>
        <v>Pre-Registration-Standard 5</v>
      </c>
      <c r="B35" s="10" t="s">
        <v>16</v>
      </c>
      <c r="D35" s="11"/>
      <c r="E35" s="28" t="s">
        <v>34</v>
      </c>
      <c r="F35" s="29"/>
      <c r="G35" s="30" t="str">
        <f>IFERROR(IF(AND($E$10="Customized Selection",D35="Applicable"),"YES",VLOOKUP(A35,Maintenance!$F$2:$G$51,2,FALSE)),"NO")</f>
        <v>YES</v>
      </c>
      <c r="H35" s="31" t="str">
        <f>IF(AND(Eficacia_institucional[[#This Row],[Applicability]]="YES",Eficacia_institucional[[#This Row],[Score Obtained (0-3)]]&lt;&gt;FALSE),VLOOKUP(Eficacia_institucional[[#This Row],[Score Obtained (0-3)]],Maintenance!$BI$2:$BJ$5,2,FALSE),"-")</f>
        <v>-</v>
      </c>
    </row>
    <row r="36" spans="1:10" ht="24.95" customHeight="1" x14ac:dyDescent="0.3">
      <c r="A36" s="10" t="str">
        <f t="shared" si="1"/>
        <v>Pre-Registration-Standard 6</v>
      </c>
      <c r="B36" s="10" t="s">
        <v>18</v>
      </c>
      <c r="D36" s="11"/>
      <c r="E36" s="28" t="s">
        <v>35</v>
      </c>
      <c r="F36" s="29"/>
      <c r="G36" s="30" t="str">
        <f>IFERROR(IF(AND($E$10="Customized Selection",D36="Applicable"),"YES",VLOOKUP(A36,Maintenance!$F$2:$G$51,2,FALSE)),"NO")</f>
        <v>YES</v>
      </c>
      <c r="H36" s="31" t="str">
        <f>IF(AND(Eficacia_institucional[[#This Row],[Applicability]]="YES",Eficacia_institucional[[#This Row],[Score Obtained (0-3)]]&lt;&gt;FALSE),VLOOKUP(Eficacia_institucional[[#This Row],[Score Obtained (0-3)]],Maintenance!$BI$2:$BJ$5,2,FALSE),"-")</f>
        <v>-</v>
      </c>
    </row>
    <row r="37" spans="1:10" ht="24.95" customHeight="1" x14ac:dyDescent="0.3">
      <c r="A37" s="10" t="str">
        <f t="shared" si="1"/>
        <v>Pre-Registration-Standard 7</v>
      </c>
      <c r="B37" s="10" t="s">
        <v>20</v>
      </c>
      <c r="D37" s="11"/>
      <c r="E37" s="28" t="s">
        <v>36</v>
      </c>
      <c r="F37" s="29"/>
      <c r="G37" s="30" t="str">
        <f>IFERROR(IF(AND($E$10="Customized Selection",D37="Applicable"),"YES",VLOOKUP(A37,Maintenance!$F$2:$G$51,2,FALSE)),"NO")</f>
        <v>YES</v>
      </c>
      <c r="H37" s="31" t="str">
        <f>IF(AND(Eficacia_institucional[[#This Row],[Applicability]]="YES",Eficacia_institucional[[#This Row],[Score Obtained (0-3)]]&lt;&gt;FALSE),VLOOKUP(Eficacia_institucional[[#This Row],[Score Obtained (0-3)]],Maintenance!$BI$2:$BJ$5,2,FALSE),"-")</f>
        <v>-</v>
      </c>
    </row>
    <row r="38" spans="1:10" ht="24.95" customHeight="1" x14ac:dyDescent="0.3">
      <c r="A38" s="10" t="str">
        <f t="shared" si="1"/>
        <v>Pre-Registration-Standard 8</v>
      </c>
      <c r="B38" s="10" t="s">
        <v>22</v>
      </c>
      <c r="D38" s="11"/>
      <c r="E38" s="28" t="s">
        <v>37</v>
      </c>
      <c r="F38" s="29"/>
      <c r="G38" s="30" t="str">
        <f>IFERROR(IF(AND($E$10="Customized Selection",D38="Applicable"),"YES",VLOOKUP(A38,Maintenance!$F$2:$G$51,2,FALSE)),"NO")</f>
        <v>NO</v>
      </c>
      <c r="H38" s="31" t="str">
        <f>IF(AND(Eficacia_institucional[[#This Row],[Applicability]]="YES",Eficacia_institucional[[#This Row],[Score Obtained (0-3)]]&lt;&gt;FALSE),VLOOKUP(Eficacia_institucional[[#This Row],[Score Obtained (0-3)]],Maintenance!$BI$2:$BJ$5,2,FALSE),"-")</f>
        <v>-</v>
      </c>
    </row>
    <row r="39" spans="1:10" ht="24.95" customHeight="1" x14ac:dyDescent="0.3">
      <c r="E39" s="20" t="s">
        <v>28</v>
      </c>
      <c r="F39" s="20">
        <f>IFERROR(ROUND(SUMIF(Eficacia_institucional[Applicability],"YES",Eficacia_institucional[Score Obtained (0-3)])/(Eficacia_institucional[[#Totals],[Applicability]]*3)*100,2),"")</f>
        <v>0</v>
      </c>
      <c r="G39" s="20">
        <f>COUNTIF(Eficacia_institucional[Applicability],Maintenance!$BG$2)</f>
        <v>6</v>
      </c>
      <c r="H39" s="20"/>
      <c r="J39" s="6"/>
    </row>
    <row r="41" spans="1:10" ht="24.95" customHeight="1" x14ac:dyDescent="0.3">
      <c r="D41" s="59" t="str">
        <f>IF($E$10="Customized Selection","Complete this column","Do not complete this column")</f>
        <v>Do not complete this column</v>
      </c>
      <c r="E41" s="51" t="s">
        <v>38</v>
      </c>
      <c r="F41" s="51"/>
      <c r="G41" s="51"/>
      <c r="H41" s="51"/>
    </row>
    <row r="42" spans="1:10" ht="24.95" customHeight="1" x14ac:dyDescent="0.3">
      <c r="D42" s="59"/>
      <c r="E42" s="23" t="s">
        <v>4</v>
      </c>
      <c r="F42" s="23" t="s">
        <v>5</v>
      </c>
      <c r="G42" s="23" t="s">
        <v>6</v>
      </c>
      <c r="H42" s="23" t="s">
        <v>7</v>
      </c>
    </row>
    <row r="43" spans="1:10" ht="24.95" customHeight="1" x14ac:dyDescent="0.3">
      <c r="A43" s="10" t="str">
        <f t="shared" ref="A43:A54" si="2">CONCATENATE($E$10,"-",B43)</f>
        <v>Pre-Registration-Standard 1</v>
      </c>
      <c r="B43" s="10" t="s">
        <v>8</v>
      </c>
      <c r="D43" s="11"/>
      <c r="E43" s="28" t="s">
        <v>39</v>
      </c>
      <c r="F43" s="29"/>
      <c r="G43" s="30" t="str">
        <f>IFERROR(IF(AND($E$10="Customized Selection",D43="Applicable"),"YES",VLOOKUP(A43,Maintenance!$V$2:$W$61,2,FALSE)),"NO")</f>
        <v>NO</v>
      </c>
      <c r="H43" s="31" t="str">
        <f>IF(AND(Programas[[#This Row],[Applicability]]="YES",Programas[[#This Row],[Score Obtained (0-3)]]&lt;&gt;FALSE),VLOOKUP(Programas[[#This Row],[Score Obtained (0-3)]],Maintenance!$BI$2:$BJ$5,2,FALSE),"-")</f>
        <v>-</v>
      </c>
    </row>
    <row r="44" spans="1:10" ht="24.95" customHeight="1" x14ac:dyDescent="0.3">
      <c r="A44" s="10" t="str">
        <f t="shared" si="2"/>
        <v>Pre-Registration-Standard 2</v>
      </c>
      <c r="B44" s="10" t="s">
        <v>10</v>
      </c>
      <c r="D44" s="11"/>
      <c r="E44" s="28" t="s">
        <v>40</v>
      </c>
      <c r="F44" s="29"/>
      <c r="G44" s="30" t="str">
        <f>IFERROR(IF(AND($E$10="Customized Selection",D44="Applicable"),"YES",VLOOKUP(A44,Maintenance!$V$2:$W$61,2,FALSE)),"NO")</f>
        <v>NO</v>
      </c>
      <c r="H44" s="31" t="str">
        <f>IF(AND(Programas[[#This Row],[Applicability]]="YES",Programas[[#This Row],[Score Obtained (0-3)]]&lt;&gt;FALSE),VLOOKUP(Programas[[#This Row],[Score Obtained (0-3)]],Maintenance!$BI$2:$BJ$5,2,FALSE),"-")</f>
        <v>-</v>
      </c>
    </row>
    <row r="45" spans="1:10" ht="24.95" customHeight="1" x14ac:dyDescent="0.3">
      <c r="A45" s="10" t="str">
        <f t="shared" si="2"/>
        <v>Pre-Registration-Standard 3</v>
      </c>
      <c r="B45" s="10" t="s">
        <v>12</v>
      </c>
      <c r="D45" s="11"/>
      <c r="E45" s="28" t="s">
        <v>41</v>
      </c>
      <c r="F45" s="29"/>
      <c r="G45" s="30" t="str">
        <f>IFERROR(IF(AND($E$10="Customized Selection",D45="Applicable"),"YES",VLOOKUP(A45,Maintenance!$V$2:$W$61,2,FALSE)),"NO")</f>
        <v>NO</v>
      </c>
      <c r="H45" s="31" t="str">
        <f>IF(AND(Programas[[#This Row],[Applicability]]="YES",Programas[[#This Row],[Score Obtained (0-3)]]&lt;&gt;FALSE),VLOOKUP(Programas[[#This Row],[Score Obtained (0-3)]],Maintenance!$BI$2:$BJ$5,2,FALSE),"-")</f>
        <v>-</v>
      </c>
    </row>
    <row r="46" spans="1:10" ht="24.95" customHeight="1" x14ac:dyDescent="0.3">
      <c r="A46" s="10" t="str">
        <f t="shared" si="2"/>
        <v>Pre-Registration-Standard 4</v>
      </c>
      <c r="B46" s="10" t="s">
        <v>14</v>
      </c>
      <c r="D46" s="11"/>
      <c r="E46" s="28" t="s">
        <v>42</v>
      </c>
      <c r="F46" s="29"/>
      <c r="G46" s="30" t="str">
        <f>IFERROR(IF(AND($E$10="Customized Selection",D46="Applicable"),"YES",VLOOKUP(A46,Maintenance!$V$2:$W$61,2,FALSE)),"NO")</f>
        <v>NO</v>
      </c>
      <c r="H46" s="31" t="str">
        <f>IF(AND(Programas[[#This Row],[Applicability]]="YES",Programas[[#This Row],[Score Obtained (0-3)]]&lt;&gt;FALSE),VLOOKUP(Programas[[#This Row],[Score Obtained (0-3)]],Maintenance!$BI$2:$BJ$5,2,FALSE),"-")</f>
        <v>-</v>
      </c>
    </row>
    <row r="47" spans="1:10" ht="24.95" customHeight="1" x14ac:dyDescent="0.3">
      <c r="A47" s="10" t="str">
        <f t="shared" si="2"/>
        <v>Pre-Registration-Standard 5</v>
      </c>
      <c r="B47" s="10" t="s">
        <v>16</v>
      </c>
      <c r="D47" s="11"/>
      <c r="E47" s="28" t="s">
        <v>43</v>
      </c>
      <c r="F47" s="29"/>
      <c r="G47" s="30" t="str">
        <f>IFERROR(IF(AND($E$10="Customized Selection",D47="Applicable"),"YES",VLOOKUP(A47,Maintenance!$V$2:$W$61,2,FALSE)),"NO")</f>
        <v>NO</v>
      </c>
      <c r="H47" s="31" t="str">
        <f>IF(AND(Programas[[#This Row],[Applicability]]="YES",Programas[[#This Row],[Score Obtained (0-3)]]&lt;&gt;FALSE),VLOOKUP(Programas[[#This Row],[Score Obtained (0-3)]],Maintenance!$BI$2:$BJ$5,2,FALSE),"-")</f>
        <v>-</v>
      </c>
    </row>
    <row r="48" spans="1:10" ht="24.95" customHeight="1" x14ac:dyDescent="0.3">
      <c r="A48" s="10" t="str">
        <f t="shared" si="2"/>
        <v>Pre-Registration-Standard 6</v>
      </c>
      <c r="B48" s="10" t="s">
        <v>18</v>
      </c>
      <c r="D48" s="11"/>
      <c r="E48" s="28" t="s">
        <v>44</v>
      </c>
      <c r="F48" s="29"/>
      <c r="G48" s="30" t="str">
        <f>IFERROR(IF(AND($E$10="Customized Selection",D48="Applicable"),"YES",VLOOKUP(A48,Maintenance!$V$2:$W$61,2,FALSE)),"NO")</f>
        <v>NO</v>
      </c>
      <c r="H48" s="31" t="str">
        <f>IF(AND(Programas[[#This Row],[Applicability]]="YES",Programas[[#This Row],[Score Obtained (0-3)]]&lt;&gt;FALSE),VLOOKUP(Programas[[#This Row],[Score Obtained (0-3)]],Maintenance!$BI$2:$BJ$5,2,FALSE),"-")</f>
        <v>-</v>
      </c>
    </row>
    <row r="49" spans="1:8" ht="24.95" customHeight="1" x14ac:dyDescent="0.3">
      <c r="A49" s="10" t="str">
        <f t="shared" si="2"/>
        <v>Pre-Registration-Standard 7</v>
      </c>
      <c r="B49" s="10" t="s">
        <v>20</v>
      </c>
      <c r="D49" s="11"/>
      <c r="E49" s="28" t="s">
        <v>45</v>
      </c>
      <c r="F49" s="29"/>
      <c r="G49" s="30" t="str">
        <f>IFERROR(IF(AND($E$10="Customized Selection",D49="Applicable"),"YES",VLOOKUP(A49,Maintenance!$V$2:$W$61,2,FALSE)),"NO")</f>
        <v>NO</v>
      </c>
      <c r="H49" s="31" t="str">
        <f>IF(AND(Programas[[#This Row],[Applicability]]="YES",Programas[[#This Row],[Score Obtained (0-3)]]&lt;&gt;FALSE),VLOOKUP(Programas[[#This Row],[Score Obtained (0-3)]],Maintenance!$BI$2:$BJ$5,2,FALSE),"-")</f>
        <v>-</v>
      </c>
    </row>
    <row r="50" spans="1:8" ht="24.95" customHeight="1" x14ac:dyDescent="0.3">
      <c r="A50" s="10" t="str">
        <f t="shared" si="2"/>
        <v>Pre-Registration-Standard 8</v>
      </c>
      <c r="B50" s="10" t="s">
        <v>22</v>
      </c>
      <c r="D50" s="11"/>
      <c r="E50" s="28" t="s">
        <v>46</v>
      </c>
      <c r="F50" s="29"/>
      <c r="G50" s="30" t="str">
        <f>IFERROR(IF(AND($E$10="Customized Selection",D50="Applicable"),"YES",VLOOKUP(A50,Maintenance!$V$2:$W$61,2,FALSE)),"NO")</f>
        <v>NO</v>
      </c>
      <c r="H50" s="31" t="str">
        <f>IF(AND(Programas[[#This Row],[Applicability]]="YES",Programas[[#This Row],[Score Obtained (0-3)]]&lt;&gt;FALSE),VLOOKUP(Programas[[#This Row],[Score Obtained (0-3)]],Maintenance!$BI$2:$BJ$5,2,FALSE),"-")</f>
        <v>-</v>
      </c>
    </row>
    <row r="51" spans="1:8" ht="24.95" customHeight="1" x14ac:dyDescent="0.3">
      <c r="A51" s="10" t="str">
        <f t="shared" si="2"/>
        <v>Pre-Registration-Standard 9</v>
      </c>
      <c r="B51" s="10" t="s">
        <v>24</v>
      </c>
      <c r="D51" s="11"/>
      <c r="E51" s="28" t="s">
        <v>47</v>
      </c>
      <c r="F51" s="29"/>
      <c r="G51" s="30" t="str">
        <f>IFERROR(IF(AND($E$10="Customized Selection",D51="Applicable"),"YES",VLOOKUP(A51,Maintenance!$V$2:$W$61,2,FALSE)),"NO")</f>
        <v>NO</v>
      </c>
      <c r="H51" s="31" t="str">
        <f>IF(AND(Programas[[#This Row],[Applicability]]="YES",Programas[[#This Row],[Score Obtained (0-3)]]&lt;&gt;FALSE),VLOOKUP(Programas[[#This Row],[Score Obtained (0-3)]],Maintenance!$BI$2:$BJ$5,2,FALSE),"-")</f>
        <v>-</v>
      </c>
    </row>
    <row r="52" spans="1:8" ht="24.95" customHeight="1" x14ac:dyDescent="0.3">
      <c r="A52" s="10" t="str">
        <f t="shared" si="2"/>
        <v>Pre-Registration-Standard 10</v>
      </c>
      <c r="B52" s="10" t="s">
        <v>26</v>
      </c>
      <c r="D52" s="11"/>
      <c r="E52" s="28" t="s">
        <v>48</v>
      </c>
      <c r="F52" s="29"/>
      <c r="G52" s="30" t="str">
        <f>IFERROR(IF(AND($E$10="Customized Selection",D52="Applicable"),"YES",VLOOKUP(A52,Maintenance!$V$2:$W$61,2,FALSE)),"NO")</f>
        <v>NO</v>
      </c>
      <c r="H52" s="31" t="str">
        <f>IF(AND(Programas[[#This Row],[Applicability]]="YES",Programas[[#This Row],[Score Obtained (0-3)]]&lt;&gt;FALSE),VLOOKUP(Programas[[#This Row],[Score Obtained (0-3)]],Maintenance!$BI$2:$BJ$5,2,FALSE),"-")</f>
        <v>-</v>
      </c>
    </row>
    <row r="53" spans="1:8" ht="24.95" customHeight="1" x14ac:dyDescent="0.3">
      <c r="A53" s="10" t="str">
        <f t="shared" si="2"/>
        <v>Pre-Registration-Standard 11</v>
      </c>
      <c r="B53" s="10" t="s">
        <v>49</v>
      </c>
      <c r="D53" s="11"/>
      <c r="E53" s="28" t="s">
        <v>50</v>
      </c>
      <c r="F53" s="29"/>
      <c r="G53" s="30" t="str">
        <f>IFERROR(IF(AND($E$10="Customized Selection",D53="Applicable"),"YES",VLOOKUP(A53,Maintenance!$V$2:$W$61,2,FALSE)),"NO")</f>
        <v>NO</v>
      </c>
      <c r="H53" s="31" t="str">
        <f>IF(AND(Programas[[#This Row],[Applicability]]="YES",Programas[[#This Row],[Score Obtained (0-3)]]&lt;&gt;FALSE),VLOOKUP(Programas[[#This Row],[Score Obtained (0-3)]],Maintenance!$BI$2:$BJ$5,2,FALSE),"-")</f>
        <v>-</v>
      </c>
    </row>
    <row r="54" spans="1:8" ht="24.95" customHeight="1" x14ac:dyDescent="0.3">
      <c r="A54" s="10" t="str">
        <f t="shared" si="2"/>
        <v>Pre-Registration-Standard 12</v>
      </c>
      <c r="B54" s="10" t="s">
        <v>51</v>
      </c>
      <c r="D54" s="11"/>
      <c r="E54" s="28" t="s">
        <v>52</v>
      </c>
      <c r="F54" s="29"/>
      <c r="G54" s="30" t="str">
        <f>IFERROR(IF(AND($E$10="Customized Selection",D54="Applicable"),"YES",VLOOKUP(A54,Maintenance!$V$2:$W$61,2,FALSE)),"NO")</f>
        <v>NO</v>
      </c>
      <c r="H54" s="31" t="str">
        <f>IF(AND(Programas[[#This Row],[Applicability]]="YES",Programas[[#This Row],[Score Obtained (0-3)]]&lt;&gt;FALSE),VLOOKUP(Programas[[#This Row],[Score Obtained (0-3)]],Maintenance!$BI$2:$BJ$5,2,FALSE),"-")</f>
        <v>-</v>
      </c>
    </row>
    <row r="55" spans="1:8" ht="24.95" customHeight="1" x14ac:dyDescent="0.3">
      <c r="E55" s="23" t="s">
        <v>28</v>
      </c>
      <c r="F55" s="23" t="str">
        <f>IFERROR(ROUND(SUMIF(Programas[Applicability],"YES",Programas[Score Obtained (0-3)])/(Programas[[#Totals],[Applicability]]*3)*100,2),"")</f>
        <v/>
      </c>
      <c r="G55" s="23">
        <f>COUNTIF(Programas[Applicability],Maintenance!$BG$2)</f>
        <v>0</v>
      </c>
      <c r="H55" s="23"/>
    </row>
    <row r="57" spans="1:8" ht="24.95" customHeight="1" x14ac:dyDescent="0.3">
      <c r="D57" s="59" t="str">
        <f>IF($E$10="Customized Selection","Complete this column","Do not complete this column")</f>
        <v>Do not complete this column</v>
      </c>
      <c r="E57" s="52" t="s">
        <v>53</v>
      </c>
      <c r="F57" s="52"/>
      <c r="G57" s="52"/>
      <c r="H57" s="52"/>
    </row>
    <row r="58" spans="1:8" ht="24.95" customHeight="1" x14ac:dyDescent="0.3">
      <c r="D58" s="59"/>
      <c r="E58" s="24" t="s">
        <v>4</v>
      </c>
      <c r="F58" s="24" t="s">
        <v>5</v>
      </c>
      <c r="G58" s="24" t="s">
        <v>6</v>
      </c>
      <c r="H58" s="24" t="s">
        <v>7</v>
      </c>
    </row>
    <row r="59" spans="1:8" ht="24.95" customHeight="1" x14ac:dyDescent="0.3">
      <c r="A59" s="10" t="str">
        <f t="shared" ref="A59:A70" si="3">CONCATENATE($E$10,"-",B59)</f>
        <v>Pre-Registration-Standard 1</v>
      </c>
      <c r="B59" s="10" t="s">
        <v>8</v>
      </c>
      <c r="E59" s="28" t="s">
        <v>54</v>
      </c>
      <c r="F59" s="29"/>
      <c r="G59" s="30" t="str">
        <f>IFERROR(IF(AND($E$10="Customized Selection",D59="Applicable"),"YES",VLOOKUP(A59,Maintenance!$AD$2:$AE$61,2,FALSE)),"NO")</f>
        <v>NO</v>
      </c>
      <c r="H59" s="31" t="str">
        <f>IF(AND(Administracion[[#This Row],[Applicability]]="YES",Administracion[[#This Row],[Score Obtained (0-3)]]&lt;&gt;FALSE),VLOOKUP(Administracion[[#This Row],[Score Obtained (0-3)]],Maintenance!$BI$2:$BJ$5,2,FALSE),"-")</f>
        <v>-</v>
      </c>
    </row>
    <row r="60" spans="1:8" ht="24.95" customHeight="1" x14ac:dyDescent="0.3">
      <c r="A60" s="10" t="str">
        <f t="shared" si="3"/>
        <v>Pre-Registration-Standard 2</v>
      </c>
      <c r="B60" s="10" t="s">
        <v>10</v>
      </c>
      <c r="D60" s="11"/>
      <c r="E60" s="28" t="s">
        <v>55</v>
      </c>
      <c r="F60" s="29"/>
      <c r="G60" s="30" t="str">
        <f>IFERROR(IF(AND($E$10="Customized Selection",D60="Applicable"),"YES",VLOOKUP(A60,Maintenance!$AD$2:$AE$61,2,FALSE)),"NO")</f>
        <v>YES</v>
      </c>
      <c r="H60" s="31" t="str">
        <f>IF(AND(Administracion[[#This Row],[Applicability]]="YES",Administracion[[#This Row],[Score Obtained (0-3)]]&lt;&gt;FALSE),VLOOKUP(Administracion[[#This Row],[Score Obtained (0-3)]],Maintenance!$BI$2:$BJ$5,2,FALSE),"-")</f>
        <v>-</v>
      </c>
    </row>
    <row r="61" spans="1:8" ht="24.95" customHeight="1" x14ac:dyDescent="0.3">
      <c r="A61" s="10" t="str">
        <f t="shared" si="3"/>
        <v>Pre-Registration-Standard 3</v>
      </c>
      <c r="B61" s="10" t="s">
        <v>12</v>
      </c>
      <c r="D61" s="11"/>
      <c r="E61" s="28" t="s">
        <v>56</v>
      </c>
      <c r="F61" s="29"/>
      <c r="G61" s="30" t="str">
        <f>IFERROR(IF(AND($E$10="Customized Selection",D61="Applicable"),"YES",VLOOKUP(A61,Maintenance!$AD$2:$AE$61,2,FALSE)),"NO")</f>
        <v>YES</v>
      </c>
      <c r="H61" s="31" t="str">
        <f>IF(AND(Administracion[[#This Row],[Applicability]]="YES",Administracion[[#This Row],[Score Obtained (0-3)]]&lt;&gt;FALSE),VLOOKUP(Administracion[[#This Row],[Score Obtained (0-3)]],Maintenance!$BI$2:$BJ$5,2,FALSE),"-")</f>
        <v>-</v>
      </c>
    </row>
    <row r="62" spans="1:8" ht="24.95" customHeight="1" x14ac:dyDescent="0.3">
      <c r="A62" s="10" t="str">
        <f t="shared" si="3"/>
        <v>Pre-Registration-Standard 4</v>
      </c>
      <c r="B62" s="10" t="s">
        <v>14</v>
      </c>
      <c r="D62" s="11"/>
      <c r="E62" s="28" t="s">
        <v>57</v>
      </c>
      <c r="F62" s="29"/>
      <c r="G62" s="30" t="str">
        <f>IFERROR(IF(AND($E$10="Customized Selection",D62="Applicable"),"YES",VLOOKUP(A62,Maintenance!$AD$2:$AE$61,2,FALSE)),"NO")</f>
        <v>YES</v>
      </c>
      <c r="H62" s="31" t="str">
        <f>IF(AND(Administracion[[#This Row],[Applicability]]="YES",Administracion[[#This Row],[Score Obtained (0-3)]]&lt;&gt;FALSE),VLOOKUP(Administracion[[#This Row],[Score Obtained (0-3)]],Maintenance!$BI$2:$BJ$5,2,FALSE),"-")</f>
        <v>-</v>
      </c>
    </row>
    <row r="63" spans="1:8" ht="24.95" customHeight="1" x14ac:dyDescent="0.3">
      <c r="A63" s="10" t="str">
        <f t="shared" si="3"/>
        <v>Pre-Registration-Standard 5</v>
      </c>
      <c r="B63" s="10" t="s">
        <v>16</v>
      </c>
      <c r="D63" s="11"/>
      <c r="E63" s="28" t="s">
        <v>58</v>
      </c>
      <c r="F63" s="29"/>
      <c r="G63" s="30" t="str">
        <f>IFERROR(IF(AND($E$10="Customized Selection",D63="Applicable"),"YES",VLOOKUP(A63,Maintenance!$AD$2:$AE$61,2,FALSE)),"NO")</f>
        <v>YES</v>
      </c>
      <c r="H63" s="31" t="str">
        <f>IF(AND(Administracion[[#This Row],[Applicability]]="YES",Administracion[[#This Row],[Score Obtained (0-3)]]&lt;&gt;FALSE),VLOOKUP(Administracion[[#This Row],[Score Obtained (0-3)]],Maintenance!$BI$2:$BJ$5,2,FALSE),"-")</f>
        <v>-</v>
      </c>
    </row>
    <row r="64" spans="1:8" ht="24.95" customHeight="1" x14ac:dyDescent="0.3">
      <c r="A64" s="10" t="str">
        <f t="shared" si="3"/>
        <v>Pre-Registration-Standard 6</v>
      </c>
      <c r="B64" s="10" t="s">
        <v>18</v>
      </c>
      <c r="D64" s="11"/>
      <c r="E64" s="28" t="s">
        <v>59</v>
      </c>
      <c r="F64" s="29"/>
      <c r="G64" s="30" t="str">
        <f>IFERROR(IF(AND($E$10="Customized Selection",D64="Applicable"),"YES",VLOOKUP(A64,Maintenance!$AD$2:$AE$61,2,FALSE)),"NO")</f>
        <v>YES</v>
      </c>
      <c r="H64" s="31" t="str">
        <f>IF(AND(Administracion[[#This Row],[Applicability]]="YES",Administracion[[#This Row],[Score Obtained (0-3)]]&lt;&gt;FALSE),VLOOKUP(Administracion[[#This Row],[Score Obtained (0-3)]],Maintenance!$BI$2:$BJ$5,2,FALSE),"-")</f>
        <v>-</v>
      </c>
    </row>
    <row r="65" spans="1:8" ht="24.95" customHeight="1" x14ac:dyDescent="0.3">
      <c r="A65" s="10" t="str">
        <f t="shared" si="3"/>
        <v>Pre-Registration-Standard 7</v>
      </c>
      <c r="B65" s="10" t="s">
        <v>20</v>
      </c>
      <c r="D65" s="11"/>
      <c r="E65" s="28" t="s">
        <v>60</v>
      </c>
      <c r="F65" s="29"/>
      <c r="G65" s="30" t="str">
        <f>IFERROR(IF(AND($E$10="Customized Selection",D65="Applicable"),"YES",VLOOKUP(A65,Maintenance!$AD$2:$AE$61,2,FALSE)),"NO")</f>
        <v>YES</v>
      </c>
      <c r="H65" s="31" t="str">
        <f>IF(AND(Administracion[[#This Row],[Applicability]]="YES",Administracion[[#This Row],[Score Obtained (0-3)]]&lt;&gt;FALSE),VLOOKUP(Administracion[[#This Row],[Score Obtained (0-3)]],Maintenance!$BI$2:$BJ$5,2,FALSE),"-")</f>
        <v>-</v>
      </c>
    </row>
    <row r="66" spans="1:8" ht="24.95" customHeight="1" x14ac:dyDescent="0.3">
      <c r="A66" s="10" t="str">
        <f t="shared" si="3"/>
        <v>Pre-Registration-Standard 8</v>
      </c>
      <c r="B66" s="10" t="s">
        <v>22</v>
      </c>
      <c r="D66" s="11"/>
      <c r="E66" s="28" t="s">
        <v>61</v>
      </c>
      <c r="F66" s="29"/>
      <c r="G66" s="30" t="str">
        <f>IFERROR(IF(AND($E$10="Customized Selection",D66="Applicable"),"YES",VLOOKUP(A66,Maintenance!$AD$2:$AE$61,2,FALSE)),"NO")</f>
        <v>YES</v>
      </c>
      <c r="H66" s="31" t="str">
        <f>IF(AND(Administracion[[#This Row],[Applicability]]="YES",Administracion[[#This Row],[Score Obtained (0-3)]]&lt;&gt;FALSE),VLOOKUP(Administracion[[#This Row],[Score Obtained (0-3)]],Maintenance!$BI$2:$BJ$5,2,FALSE),"-")</f>
        <v>-</v>
      </c>
    </row>
    <row r="67" spans="1:8" ht="24.95" customHeight="1" x14ac:dyDescent="0.3">
      <c r="A67" s="10" t="str">
        <f t="shared" si="3"/>
        <v>Pre-Registration-Standard 9</v>
      </c>
      <c r="B67" s="10" t="s">
        <v>24</v>
      </c>
      <c r="D67" s="11"/>
      <c r="E67" s="28" t="s">
        <v>62</v>
      </c>
      <c r="F67" s="29"/>
      <c r="G67" s="30" t="str">
        <f>IFERROR(IF(AND($E$10="Customized Selection",D67="Applicable"),"YES",VLOOKUP(A67,Maintenance!$AD$2:$AE$61,2,FALSE)),"NO")</f>
        <v>YES</v>
      </c>
      <c r="H67" s="31" t="str">
        <f>IF(AND(Administracion[[#This Row],[Applicability]]="YES",Administracion[[#This Row],[Score Obtained (0-3)]]&lt;&gt;FALSE),VLOOKUP(Administracion[[#This Row],[Score Obtained (0-3)]],Maintenance!$BI$2:$BJ$5,2,FALSE),"-")</f>
        <v>-</v>
      </c>
    </row>
    <row r="68" spans="1:8" ht="24.95" customHeight="1" x14ac:dyDescent="0.3">
      <c r="A68" s="10" t="str">
        <f t="shared" si="3"/>
        <v>Pre-Registration-Standard 10</v>
      </c>
      <c r="B68" s="10" t="s">
        <v>26</v>
      </c>
      <c r="D68" s="11"/>
      <c r="E68" s="28" t="s">
        <v>63</v>
      </c>
      <c r="F68" s="29"/>
      <c r="G68" s="30" t="str">
        <f>IFERROR(IF(AND($E$10="Customized Selection",D68="Applicable"),"YES",VLOOKUP(A68,Maintenance!$AD$2:$AE$61,2,FALSE)),"NO")</f>
        <v>YES</v>
      </c>
      <c r="H68" s="31" t="str">
        <f>IF(AND(Administracion[[#This Row],[Applicability]]="YES",Administracion[[#This Row],[Score Obtained (0-3)]]&lt;&gt;FALSE),VLOOKUP(Administracion[[#This Row],[Score Obtained (0-3)]],Maintenance!$BI$2:$BJ$5,2,FALSE),"-")</f>
        <v>-</v>
      </c>
    </row>
    <row r="69" spans="1:8" ht="24.95" customHeight="1" x14ac:dyDescent="0.3">
      <c r="A69" s="10" t="str">
        <f t="shared" si="3"/>
        <v>Pre-Registration-Standard 11</v>
      </c>
      <c r="B69" s="10" t="s">
        <v>49</v>
      </c>
      <c r="D69" s="11"/>
      <c r="E69" s="28" t="s">
        <v>64</v>
      </c>
      <c r="F69" s="29"/>
      <c r="G69" s="30" t="str">
        <f>IFERROR(IF(AND($E$10="Customized Selection",D69="Applicable"),"YES",VLOOKUP(A69,Maintenance!$AD$2:$AE$61,2,FALSE)),"NO")</f>
        <v>YES</v>
      </c>
      <c r="H69" s="31" t="str">
        <f>IF(AND(Administracion[[#This Row],[Applicability]]="YES",Administracion[[#This Row],[Score Obtained (0-3)]]&lt;&gt;FALSE),VLOOKUP(Administracion[[#This Row],[Score Obtained (0-3)]],Maintenance!$BI$2:$BJ$5,2,FALSE),"-")</f>
        <v>-</v>
      </c>
    </row>
    <row r="70" spans="1:8" ht="24.8" customHeight="1" x14ac:dyDescent="0.3">
      <c r="A70" s="10" t="str">
        <f t="shared" si="3"/>
        <v>Pre-Registration-Standard 12</v>
      </c>
      <c r="B70" s="10" t="s">
        <v>51</v>
      </c>
      <c r="D70" s="11"/>
      <c r="E70" s="28" t="s">
        <v>65</v>
      </c>
      <c r="F70" s="29"/>
      <c r="G70" s="30" t="str">
        <f>IFERROR(IF(AND($E$10="Customized Selection",D70="Applicable"),"YES",VLOOKUP(A70,Maintenance!$AD$2:$AE$61,2,FALSE)),"NO")</f>
        <v>YES</v>
      </c>
      <c r="H70" s="31" t="str">
        <f>IF(AND(Administracion[[#This Row],[Applicability]]="YES",Administracion[[#This Row],[Score Obtained (0-3)]]&lt;&gt;FALSE),VLOOKUP(Administracion[[#This Row],[Score Obtained (0-3)]],Maintenance!$BI$2:$BJ$5,2,FALSE),"-")</f>
        <v>-</v>
      </c>
    </row>
    <row r="71" spans="1:8" ht="24.8" customHeight="1" x14ac:dyDescent="0.3">
      <c r="E71" s="24" t="s">
        <v>28</v>
      </c>
      <c r="F71" s="24">
        <f>IFERROR(ROUND(SUMIF(Administracion[Applicability],"YES",Administracion[Score Obtained (0-3)])/(Administracion[[#Totals],[Applicability]]*3)*100,2),"")</f>
        <v>0</v>
      </c>
      <c r="G71" s="24">
        <f>COUNTIF(Administracion[Applicability],Maintenance!$BG$2)</f>
        <v>11</v>
      </c>
      <c r="H71" s="24"/>
    </row>
    <row r="73" spans="1:8" ht="24.95" customHeight="1" x14ac:dyDescent="0.3">
      <c r="D73" s="59" t="str">
        <f>IF($E$10="Customized Selection","Complete this column","Do not complete this column")</f>
        <v>Do not complete this column</v>
      </c>
      <c r="E73" s="53" t="s">
        <v>66</v>
      </c>
      <c r="F73" s="53"/>
      <c r="G73" s="53"/>
      <c r="H73" s="53"/>
    </row>
    <row r="74" spans="1:8" ht="24.95" customHeight="1" x14ac:dyDescent="0.3">
      <c r="D74" s="59"/>
      <c r="E74" s="25" t="s">
        <v>4</v>
      </c>
      <c r="F74" s="25" t="s">
        <v>5</v>
      </c>
      <c r="G74" s="25" t="s">
        <v>6</v>
      </c>
      <c r="H74" s="25" t="s">
        <v>7</v>
      </c>
    </row>
    <row r="75" spans="1:8" ht="24.95" customHeight="1" x14ac:dyDescent="0.3">
      <c r="A75" s="10" t="str">
        <f t="shared" ref="A75:A84" si="4">CONCATENATE($E$10,"-",B75)</f>
        <v>Pre-Registration-Standard 1</v>
      </c>
      <c r="B75" s="10" t="s">
        <v>8</v>
      </c>
      <c r="D75" s="11"/>
      <c r="E75" s="28" t="s">
        <v>67</v>
      </c>
      <c r="F75" s="29"/>
      <c r="G75" s="30" t="str">
        <f>IFERROR(IF(AND($E$10="Customized Selection",D75="Applicable"),"YES",VLOOKUP(A75,Maintenance!$F$2:$G$51,2,FALSE)),"NO")</f>
        <v>YES</v>
      </c>
      <c r="H75" s="31" t="str">
        <f>IF(AND(Gestion_de_activos[[#This Row],[Applicability]]="YES",Gestion_de_activos[[#This Row],[Score Obtained (0-3)]]&lt;&gt;FALSE),VLOOKUP(Gestion_de_activos[[#This Row],[Score Obtained (0-3)]],Maintenance!$BI$2:$BJ$5,2,FALSE),"-")</f>
        <v>-</v>
      </c>
    </row>
    <row r="76" spans="1:8" ht="24.95" customHeight="1" x14ac:dyDescent="0.3">
      <c r="A76" s="10" t="str">
        <f t="shared" si="4"/>
        <v>Pre-Registration-Standard 2</v>
      </c>
      <c r="B76" s="10" t="s">
        <v>10</v>
      </c>
      <c r="D76" s="11"/>
      <c r="E76" s="28" t="s">
        <v>68</v>
      </c>
      <c r="F76" s="29"/>
      <c r="G76" s="30" t="str">
        <f>IFERROR(IF(AND($E$10="Customized Selection",D76="Applicable"),"YES",VLOOKUP(A76,Maintenance!$F$2:$G$51,2,FALSE)),"NO")</f>
        <v>YES</v>
      </c>
      <c r="H76" s="31" t="str">
        <f>IF(AND(Gestion_de_activos[[#This Row],[Applicability]]="YES",Gestion_de_activos[[#This Row],[Score Obtained (0-3)]]&lt;&gt;FALSE),VLOOKUP(Gestion_de_activos[[#This Row],[Score Obtained (0-3)]],Maintenance!$BI$2:$BJ$5,2,FALSE),"-")</f>
        <v>-</v>
      </c>
    </row>
    <row r="77" spans="1:8" ht="24.95" customHeight="1" x14ac:dyDescent="0.3">
      <c r="A77" s="10" t="str">
        <f t="shared" si="4"/>
        <v>Pre-Registration-Standard 3</v>
      </c>
      <c r="B77" s="10" t="s">
        <v>12</v>
      </c>
      <c r="D77" s="11"/>
      <c r="E77" s="28" t="s">
        <v>69</v>
      </c>
      <c r="F77" s="29"/>
      <c r="G77" s="30" t="str">
        <f>IFERROR(IF(AND($E$10="Customized Selection",D77="Applicable"),"YES",VLOOKUP(A77,Maintenance!$F$2:$G$51,2,FALSE)),"NO")</f>
        <v>YES</v>
      </c>
      <c r="H77" s="31" t="str">
        <f>IF(AND(Gestion_de_activos[[#This Row],[Applicability]]="YES",Gestion_de_activos[[#This Row],[Score Obtained (0-3)]]&lt;&gt;FALSE),VLOOKUP(Gestion_de_activos[[#This Row],[Score Obtained (0-3)]],Maintenance!$BI$2:$BJ$5,2,FALSE),"-")</f>
        <v>-</v>
      </c>
    </row>
    <row r="78" spans="1:8" ht="24.95" customHeight="1" x14ac:dyDescent="0.3">
      <c r="A78" s="10" t="str">
        <f t="shared" si="4"/>
        <v>Pre-Registration-Standard 4</v>
      </c>
      <c r="B78" s="10" t="s">
        <v>14</v>
      </c>
      <c r="D78" s="11"/>
      <c r="E78" s="28" t="s">
        <v>70</v>
      </c>
      <c r="F78" s="29"/>
      <c r="G78" s="30" t="str">
        <f>IFERROR(IF(AND($E$10="Customized Selection",D78="Applicable"),"YES",VLOOKUP(A78,Maintenance!$F$2:$G$51,2,FALSE)),"NO")</f>
        <v>NO</v>
      </c>
      <c r="H78" s="31" t="str">
        <f>IF(AND(Gestion_de_activos[[#This Row],[Applicability]]="YES",Gestion_de_activos[[#This Row],[Score Obtained (0-3)]]&lt;&gt;FALSE),VLOOKUP(Gestion_de_activos[[#This Row],[Score Obtained (0-3)]],Maintenance!$BI$2:$BJ$5,2,FALSE),"-")</f>
        <v>-</v>
      </c>
    </row>
    <row r="79" spans="1:8" ht="24.95" customHeight="1" x14ac:dyDescent="0.3">
      <c r="A79" s="10" t="str">
        <f t="shared" si="4"/>
        <v>Pre-Registration-Standard 5</v>
      </c>
      <c r="B79" s="10" t="s">
        <v>16</v>
      </c>
      <c r="D79" s="11"/>
      <c r="E79" s="28" t="s">
        <v>71</v>
      </c>
      <c r="F79" s="29"/>
      <c r="G79" s="30" t="str">
        <f>IFERROR(IF(AND($E$10="Customized Selection",D79="Applicable"),"YES",VLOOKUP(A79,Maintenance!$F$2:$G$51,2,FALSE)),"NO")</f>
        <v>YES</v>
      </c>
      <c r="H79" s="31" t="str">
        <f>IF(AND(Gestion_de_activos[[#This Row],[Applicability]]="YES",Gestion_de_activos[[#This Row],[Score Obtained (0-3)]]&lt;&gt;FALSE),VLOOKUP(Gestion_de_activos[[#This Row],[Score Obtained (0-3)]],Maintenance!$BI$2:$BJ$5,2,FALSE),"-")</f>
        <v>-</v>
      </c>
    </row>
    <row r="80" spans="1:8" ht="24.95" customHeight="1" x14ac:dyDescent="0.3">
      <c r="A80" s="10" t="str">
        <f t="shared" si="4"/>
        <v>Pre-Registration-Standard 6</v>
      </c>
      <c r="B80" s="10" t="s">
        <v>18</v>
      </c>
      <c r="D80" s="11"/>
      <c r="E80" s="28" t="s">
        <v>72</v>
      </c>
      <c r="F80" s="29"/>
      <c r="G80" s="30" t="str">
        <f>IFERROR(IF(AND($E$10="Customized Selection",D80="Applicable"),"YES",VLOOKUP(A80,Maintenance!$F$2:$G$51,2,FALSE)),"NO")</f>
        <v>YES</v>
      </c>
      <c r="H80" s="31" t="str">
        <f>IF(AND(Gestion_de_activos[[#This Row],[Applicability]]="YES",Gestion_de_activos[[#This Row],[Score Obtained (0-3)]]&lt;&gt;FALSE),VLOOKUP(Gestion_de_activos[[#This Row],[Score Obtained (0-3)]],Maintenance!$BI$2:$BJ$5,2,FALSE),"-")</f>
        <v>-</v>
      </c>
    </row>
    <row r="81" spans="1:8" ht="24.95" customHeight="1" x14ac:dyDescent="0.3">
      <c r="A81" s="10" t="str">
        <f t="shared" si="4"/>
        <v>Pre-Registration-Standard 7</v>
      </c>
      <c r="B81" s="10" t="s">
        <v>20</v>
      </c>
      <c r="D81" s="11"/>
      <c r="E81" s="28" t="s">
        <v>73</v>
      </c>
      <c r="F81" s="29"/>
      <c r="G81" s="30" t="str">
        <f>IFERROR(IF(AND($E$10="Customized Selection",D81="Applicable"),"YES",VLOOKUP(A81,Maintenance!$F$2:$G$51,2,FALSE)),"NO")</f>
        <v>YES</v>
      </c>
      <c r="H81" s="31" t="str">
        <f>IF(AND(Gestion_de_activos[[#This Row],[Applicability]]="YES",Gestion_de_activos[[#This Row],[Score Obtained (0-3)]]&lt;&gt;FALSE),VLOOKUP(Gestion_de_activos[[#This Row],[Score Obtained (0-3)]],Maintenance!$BI$2:$BJ$5,2,FALSE),"-")</f>
        <v>-</v>
      </c>
    </row>
    <row r="82" spans="1:8" ht="24.95" customHeight="1" x14ac:dyDescent="0.3">
      <c r="A82" s="10" t="str">
        <f t="shared" si="4"/>
        <v>Pre-Registration-Standard 8</v>
      </c>
      <c r="B82" s="10" t="s">
        <v>22</v>
      </c>
      <c r="D82" s="11"/>
      <c r="E82" s="28" t="s">
        <v>74</v>
      </c>
      <c r="F82" s="29"/>
      <c r="G82" s="30" t="str">
        <f>IFERROR(IF(AND($E$10="Customized Selection",D82="Applicable"),"YES",VLOOKUP(A82,Maintenance!$F$2:$G$51,2,FALSE)),"NO")</f>
        <v>NO</v>
      </c>
      <c r="H82" s="31" t="str">
        <f>IF(AND(Gestion_de_activos[[#This Row],[Applicability]]="YES",Gestion_de_activos[[#This Row],[Score Obtained (0-3)]]&lt;&gt;FALSE),VLOOKUP(Gestion_de_activos[[#This Row],[Score Obtained (0-3)]],Maintenance!$BI$2:$BJ$5,2,FALSE),"-")</f>
        <v>-</v>
      </c>
    </row>
    <row r="83" spans="1:8" ht="24.95" customHeight="1" x14ac:dyDescent="0.3">
      <c r="A83" s="10" t="str">
        <f t="shared" si="4"/>
        <v>Pre-Registration-Standard 9</v>
      </c>
      <c r="B83" s="10" t="s">
        <v>24</v>
      </c>
      <c r="D83" s="11"/>
      <c r="E83" s="28" t="s">
        <v>75</v>
      </c>
      <c r="F83" s="29"/>
      <c r="G83" s="30" t="str">
        <f>IFERROR(IF(AND($E$10="Customized Selection",D83="Applicable"),"YES",VLOOKUP(A83,Maintenance!$F$2:$G$51,2,FALSE)),"NO")</f>
        <v>NO</v>
      </c>
      <c r="H83" s="31" t="str">
        <f>IF(AND(Gestion_de_activos[[#This Row],[Applicability]]="YES",Gestion_de_activos[[#This Row],[Score Obtained (0-3)]]&lt;&gt;FALSE),VLOOKUP(Gestion_de_activos[[#This Row],[Score Obtained (0-3)]],Maintenance!$BI$2:$BJ$5,2,FALSE),"-")</f>
        <v>-</v>
      </c>
    </row>
    <row r="84" spans="1:8" ht="24.95" customHeight="1" x14ac:dyDescent="0.3">
      <c r="A84" s="10" t="str">
        <f t="shared" si="4"/>
        <v>Pre-Registration-Standard 10</v>
      </c>
      <c r="B84" s="10" t="s">
        <v>26</v>
      </c>
      <c r="D84" s="11"/>
      <c r="E84" s="28" t="s">
        <v>76</v>
      </c>
      <c r="F84" s="29"/>
      <c r="G84" s="30" t="str">
        <f>IFERROR(IF(AND($E$10="Customized Selection",D84="Applicable"),"YES",VLOOKUP(A84,Maintenance!$F$2:$G$51,2,FALSE)),"NO")</f>
        <v>YES</v>
      </c>
      <c r="H84" s="31" t="str">
        <f>IF(AND(Gestion_de_activos[[#This Row],[Applicability]]="YES",Gestion_de_activos[[#This Row],[Score Obtained (0-3)]]&lt;&gt;FALSE),VLOOKUP(Gestion_de_activos[[#This Row],[Score Obtained (0-3)]],Maintenance!$BI$2:$BJ$5,2,FALSE),"-")</f>
        <v>-</v>
      </c>
    </row>
    <row r="85" spans="1:8" ht="24.95" customHeight="1" x14ac:dyDescent="0.3">
      <c r="E85" s="25" t="s">
        <v>28</v>
      </c>
      <c r="F85" s="25">
        <f>IFERROR(ROUND(SUMIF(Gestion_de_activos[Applicability],"YES",Gestion_de_activos[Score Obtained (0-3)])/(Gestion_de_activos[[#Totals],[Applicability]]*3)*100,2),"")</f>
        <v>0</v>
      </c>
      <c r="G85" s="25">
        <f>COUNTIF(Gestion_de_activos[Applicability],Maintenance!$BG$2)</f>
        <v>7</v>
      </c>
      <c r="H85" s="25"/>
    </row>
    <row r="87" spans="1:8" ht="24.95" customHeight="1" x14ac:dyDescent="0.3">
      <c r="D87" s="59" t="str">
        <f>IF($E$10="Customized Selection","Complete this column","Do not complete this column")</f>
        <v>Do not complete this column</v>
      </c>
      <c r="E87" s="54" t="s">
        <v>77</v>
      </c>
      <c r="F87" s="54"/>
      <c r="G87" s="54"/>
      <c r="H87" s="54"/>
    </row>
    <row r="88" spans="1:8" ht="24.95" customHeight="1" x14ac:dyDescent="0.3">
      <c r="D88" s="59"/>
      <c r="E88" s="26" t="s">
        <v>4</v>
      </c>
      <c r="F88" s="26" t="s">
        <v>5</v>
      </c>
      <c r="G88" s="26" t="s">
        <v>6</v>
      </c>
      <c r="H88" s="26" t="s">
        <v>7</v>
      </c>
    </row>
    <row r="89" spans="1:8" ht="24.95" customHeight="1" x14ac:dyDescent="0.3">
      <c r="A89" s="10" t="str">
        <f t="shared" ref="A89:A97" si="5">CONCATENATE($E$10,"-",B89)</f>
        <v>Pre-Registration-Standard 1</v>
      </c>
      <c r="B89" s="10" t="s">
        <v>8</v>
      </c>
      <c r="D89" s="11"/>
      <c r="E89" s="28" t="s">
        <v>78</v>
      </c>
      <c r="F89" s="29"/>
      <c r="G89" s="30" t="str">
        <f>IFERROR(IF(AND($E$10="Customized Selection",D89="Applicable"),"YES",VLOOKUP(A89,Maintenance!$F$2:$G$51,2,FALSE)),"NO")</f>
        <v>YES</v>
      </c>
      <c r="H89" s="31" t="str">
        <f>IF(AND(Movilizacion_recursos[[#This Row],[Applicability]]="YES",Movilizacion_recursos[[#This Row],[Score Obtained (0-3)]]&lt;&gt;FALSE),VLOOKUP(Movilizacion_recursos[[#This Row],[Score Obtained (0-3)]],Maintenance!$BI$2:$BJ$5,2,FALSE),"-")</f>
        <v>-</v>
      </c>
    </row>
    <row r="90" spans="1:8" ht="24.95" customHeight="1" x14ac:dyDescent="0.3">
      <c r="A90" s="10" t="str">
        <f t="shared" si="5"/>
        <v>Pre-Registration-Standard 2</v>
      </c>
      <c r="B90" s="10" t="s">
        <v>10</v>
      </c>
      <c r="D90" s="11"/>
      <c r="E90" s="28" t="s">
        <v>79</v>
      </c>
      <c r="F90" s="29"/>
      <c r="G90" s="30" t="str">
        <f>IFERROR(IF(AND($E$10="Customized Selection",D90="Applicable"),"YES",VLOOKUP(A90,Maintenance!$F$2:$G$51,2,FALSE)),"NO")</f>
        <v>YES</v>
      </c>
      <c r="H90" s="31" t="str">
        <f>IF(AND(Movilizacion_recursos[[#This Row],[Applicability]]="YES",Movilizacion_recursos[[#This Row],[Score Obtained (0-3)]]&lt;&gt;FALSE),VLOOKUP(Movilizacion_recursos[[#This Row],[Score Obtained (0-3)]],Maintenance!$BI$2:$BJ$5,2,FALSE),"-")</f>
        <v>-</v>
      </c>
    </row>
    <row r="91" spans="1:8" ht="24.95" customHeight="1" x14ac:dyDescent="0.3">
      <c r="A91" s="10" t="str">
        <f t="shared" si="5"/>
        <v>Pre-Registration-Standard 3</v>
      </c>
      <c r="B91" s="10" t="s">
        <v>12</v>
      </c>
      <c r="D91" s="11"/>
      <c r="E91" s="28" t="s">
        <v>80</v>
      </c>
      <c r="F91" s="29"/>
      <c r="G91" s="30" t="str">
        <f>IFERROR(IF(AND($E$10="Customized Selection",D91="Applicable"),"YES",VLOOKUP(A91,Maintenance!$F$2:$G$51,2,FALSE)),"NO")</f>
        <v>YES</v>
      </c>
      <c r="H91" s="31" t="str">
        <f>IF(AND(Movilizacion_recursos[[#This Row],[Applicability]]="YES",Movilizacion_recursos[[#This Row],[Score Obtained (0-3)]]&lt;&gt;FALSE),VLOOKUP(Movilizacion_recursos[[#This Row],[Score Obtained (0-3)]],Maintenance!$BI$2:$BJ$5,2,FALSE),"-")</f>
        <v>-</v>
      </c>
    </row>
    <row r="92" spans="1:8" ht="24.95" customHeight="1" x14ac:dyDescent="0.3">
      <c r="A92" s="10" t="str">
        <f t="shared" si="5"/>
        <v>Pre-Registration-Standard 4</v>
      </c>
      <c r="B92" s="10" t="s">
        <v>14</v>
      </c>
      <c r="D92" s="11"/>
      <c r="E92" s="28" t="s">
        <v>81</v>
      </c>
      <c r="F92" s="29"/>
      <c r="G92" s="30" t="str">
        <f>IFERROR(IF(AND($E$10="Customized Selection",D92="Applicable"),"YES",VLOOKUP(A92,Maintenance!$F$2:$G$51,2,FALSE)),"NO")</f>
        <v>NO</v>
      </c>
      <c r="H92" s="31" t="str">
        <f>IF(AND(Movilizacion_recursos[[#This Row],[Applicability]]="YES",Movilizacion_recursos[[#This Row],[Score Obtained (0-3)]]&lt;&gt;FALSE),VLOOKUP(Movilizacion_recursos[[#This Row],[Score Obtained (0-3)]],Maintenance!$BI$2:$BJ$5,2,FALSE),"-")</f>
        <v>-</v>
      </c>
    </row>
    <row r="93" spans="1:8" ht="24.95" customHeight="1" x14ac:dyDescent="0.3">
      <c r="A93" s="10" t="str">
        <f t="shared" si="5"/>
        <v>Pre-Registration-Standard 5</v>
      </c>
      <c r="B93" s="10" t="s">
        <v>16</v>
      </c>
      <c r="D93" s="11"/>
      <c r="E93" s="28" t="s">
        <v>82</v>
      </c>
      <c r="F93" s="29"/>
      <c r="G93" s="30" t="str">
        <f>IFERROR(IF(AND($E$10="Customized Selection",D93="Applicable"),"YES",VLOOKUP(A93,Maintenance!$F$2:$G$51,2,FALSE)),"NO")</f>
        <v>YES</v>
      </c>
      <c r="H93" s="31" t="str">
        <f>IF(AND(Movilizacion_recursos[[#This Row],[Applicability]]="YES",Movilizacion_recursos[[#This Row],[Score Obtained (0-3)]]&lt;&gt;FALSE),VLOOKUP(Movilizacion_recursos[[#This Row],[Score Obtained (0-3)]],Maintenance!$BI$2:$BJ$5,2,FALSE),"-")</f>
        <v>-</v>
      </c>
    </row>
    <row r="94" spans="1:8" ht="24.95" customHeight="1" x14ac:dyDescent="0.3">
      <c r="A94" s="10" t="str">
        <f t="shared" si="5"/>
        <v>Pre-Registration-Standard 6</v>
      </c>
      <c r="B94" s="10" t="s">
        <v>18</v>
      </c>
      <c r="D94" s="11"/>
      <c r="E94" s="28" t="s">
        <v>83</v>
      </c>
      <c r="F94" s="29"/>
      <c r="G94" s="30" t="str">
        <f>IFERROR(IF(AND($E$10="Customized Selection",D94="Applicable"),"YES",VLOOKUP(A94,Maintenance!$F$2:$G$51,2,FALSE)),"NO")</f>
        <v>YES</v>
      </c>
      <c r="H94" s="31" t="str">
        <f>IF(AND(Movilizacion_recursos[[#This Row],[Applicability]]="YES",Movilizacion_recursos[[#This Row],[Score Obtained (0-3)]]&lt;&gt;FALSE),VLOOKUP(Movilizacion_recursos[[#This Row],[Score Obtained (0-3)]],Maintenance!$BI$2:$BJ$5,2,FALSE),"-")</f>
        <v>-</v>
      </c>
    </row>
    <row r="95" spans="1:8" ht="24.95" customHeight="1" x14ac:dyDescent="0.3">
      <c r="A95" s="10" t="str">
        <f t="shared" si="5"/>
        <v>Pre-Registration-Standard 7</v>
      </c>
      <c r="B95" s="10" t="s">
        <v>20</v>
      </c>
      <c r="D95" s="11"/>
      <c r="E95" s="28" t="s">
        <v>84</v>
      </c>
      <c r="F95" s="29"/>
      <c r="G95" s="30" t="str">
        <f>IFERROR(IF(AND($E$10="Customized Selection",D95="Applicable"),"YES",VLOOKUP(A95,Maintenance!$F$2:$G$51,2,FALSE)),"NO")</f>
        <v>YES</v>
      </c>
      <c r="H95" s="31" t="str">
        <f>IF(AND(Movilizacion_recursos[[#This Row],[Applicability]]="YES",Movilizacion_recursos[[#This Row],[Score Obtained (0-3)]]&lt;&gt;FALSE),VLOOKUP(Movilizacion_recursos[[#This Row],[Score Obtained (0-3)]],Maintenance!$BI$2:$BJ$5,2,FALSE),"-")</f>
        <v>-</v>
      </c>
    </row>
    <row r="96" spans="1:8" ht="24.95" customHeight="1" x14ac:dyDescent="0.3">
      <c r="A96" s="10" t="str">
        <f t="shared" si="5"/>
        <v>Pre-Registration-Standard 8</v>
      </c>
      <c r="B96" s="10" t="s">
        <v>22</v>
      </c>
      <c r="D96" s="11"/>
      <c r="E96" s="28" t="s">
        <v>85</v>
      </c>
      <c r="F96" s="29"/>
      <c r="G96" s="30" t="str">
        <f>IFERROR(IF(AND($E$10="Customized Selection",D96="Applicable"),"YES",VLOOKUP(A96,Maintenance!$F$2:$G$51,2,FALSE)),"NO")</f>
        <v>NO</v>
      </c>
      <c r="H96" s="31" t="str">
        <f>IF(AND(Movilizacion_recursos[[#This Row],[Applicability]]="YES",Movilizacion_recursos[[#This Row],[Score Obtained (0-3)]]&lt;&gt;FALSE),VLOOKUP(Movilizacion_recursos[[#This Row],[Score Obtained (0-3)]],Maintenance!$BI$2:$BJ$5,2,FALSE),"-")</f>
        <v>-</v>
      </c>
    </row>
    <row r="97" spans="1:8" ht="24.95" customHeight="1" x14ac:dyDescent="0.3">
      <c r="A97" s="10" t="str">
        <f t="shared" si="5"/>
        <v>Pre-Registration-Standard 9</v>
      </c>
      <c r="B97" s="10" t="s">
        <v>24</v>
      </c>
      <c r="D97" s="11"/>
      <c r="E97" s="28" t="s">
        <v>86</v>
      </c>
      <c r="F97" s="29"/>
      <c r="G97" s="30" t="str">
        <f>IFERROR(IF(AND($E$10="Customized Selection",D97="Applicable"),"YES",VLOOKUP(A97,Maintenance!$F$2:$G$51,2,FALSE)),"NO")</f>
        <v>NO</v>
      </c>
      <c r="H97" s="31" t="str">
        <f>IF(AND(Movilizacion_recursos[[#This Row],[Applicability]]="YES",Movilizacion_recursos[[#This Row],[Score Obtained (0-3)]]&lt;&gt;FALSE),VLOOKUP(Movilizacion_recursos[[#This Row],[Score Obtained (0-3)]],Maintenance!$BI$2:$BJ$5,2,FALSE),"-")</f>
        <v>-</v>
      </c>
    </row>
    <row r="98" spans="1:8" ht="24.95" customHeight="1" x14ac:dyDescent="0.3">
      <c r="E98" s="26" t="s">
        <v>28</v>
      </c>
      <c r="F98" s="26">
        <f>IFERROR(ROUND(SUMIF(Movilizacion_recursos[Applicability],"YES",Movilizacion_recursos[Score Obtained (0-3)])/(Movilizacion_recursos[[#Totals],[Applicability]]*3)*100,2),"")</f>
        <v>0</v>
      </c>
      <c r="G98" s="26">
        <f>COUNTIF(Movilizacion_recursos[Applicability],Maintenance!$BG$2)</f>
        <v>6</v>
      </c>
      <c r="H98" s="26"/>
    </row>
    <row r="100" spans="1:8" ht="24.95" customHeight="1" x14ac:dyDescent="0.3">
      <c r="D100" s="59" t="str">
        <f>IF($E$10="Customized Selection","Complete this column","Do not complete this column")</f>
        <v>Do not complete this column</v>
      </c>
      <c r="E100" s="48" t="s">
        <v>87</v>
      </c>
      <c r="F100" s="48"/>
      <c r="G100" s="48"/>
      <c r="H100" s="48"/>
    </row>
    <row r="101" spans="1:8" ht="24.95" customHeight="1" x14ac:dyDescent="0.3">
      <c r="D101" s="59"/>
      <c r="E101" s="27" t="s">
        <v>4</v>
      </c>
      <c r="F101" s="27" t="s">
        <v>5</v>
      </c>
      <c r="G101" s="27" t="s">
        <v>6</v>
      </c>
      <c r="H101" s="27" t="s">
        <v>7</v>
      </c>
    </row>
    <row r="102" spans="1:8" ht="24.95" customHeight="1" x14ac:dyDescent="0.3">
      <c r="A102" s="10" t="str">
        <f t="shared" ref="A102:A108" si="6">CONCATENATE($E$10,"-",B102)</f>
        <v>Pre-Registration-Standard 1</v>
      </c>
      <c r="B102" s="10" t="s">
        <v>8</v>
      </c>
      <c r="D102" s="11"/>
      <c r="E102" s="28" t="s">
        <v>88</v>
      </c>
      <c r="F102" s="29"/>
      <c r="G102" s="30" t="str">
        <f>IFERROR(IF(AND($E$10="Customized Selection",D102="Applicable"),"YES",VLOOKUP(A102,Maintenance!$F$2:$G$51,2,FALSE)),"NO")</f>
        <v>YES</v>
      </c>
      <c r="H102" s="31" t="str">
        <f>IF(AND(riesgos_salvaguardas[[#This Row],[Applicability]]="YES",riesgos_salvaguardas[[#This Row],[Score Obtained (0-3)]]&lt;&gt;FALSE),VLOOKUP(riesgos_salvaguardas[[#This Row],[Score Obtained (0-3)]],Maintenance!$BI$2:$BJ$5,2,FALSE),"-")</f>
        <v>-</v>
      </c>
    </row>
    <row r="103" spans="1:8" ht="24.95" customHeight="1" x14ac:dyDescent="0.3">
      <c r="A103" s="10" t="str">
        <f t="shared" si="6"/>
        <v>Pre-Registration-Standard 2</v>
      </c>
      <c r="B103" s="10" t="s">
        <v>10</v>
      </c>
      <c r="D103" s="11"/>
      <c r="E103" s="28" t="s">
        <v>89</v>
      </c>
      <c r="F103" s="29"/>
      <c r="G103" s="30" t="str">
        <f>IFERROR(IF(AND($E$10="Customized Selection",D103="Applicable"),"YES",VLOOKUP(A103,Maintenance!$F$2:$G$51,2,FALSE)),"NO")</f>
        <v>YES</v>
      </c>
      <c r="H103" s="31" t="str">
        <f>IF(AND(riesgos_salvaguardas[[#This Row],[Applicability]]="YES",riesgos_salvaguardas[[#This Row],[Score Obtained (0-3)]]&lt;&gt;FALSE),VLOOKUP(riesgos_salvaguardas[[#This Row],[Score Obtained (0-3)]],Maintenance!$BI$2:$BJ$5,2,FALSE),"-")</f>
        <v>-</v>
      </c>
    </row>
    <row r="104" spans="1:8" ht="24.95" customHeight="1" x14ac:dyDescent="0.3">
      <c r="A104" s="10" t="str">
        <f t="shared" si="6"/>
        <v>Pre-Registration-Standard 3</v>
      </c>
      <c r="B104" s="10" t="s">
        <v>12</v>
      </c>
      <c r="D104" s="11"/>
      <c r="E104" s="28" t="s">
        <v>90</v>
      </c>
      <c r="F104" s="29"/>
      <c r="G104" s="30" t="str">
        <f>IFERROR(IF(AND($E$10="Customized Selection",D104="Applicable"),"YES",VLOOKUP(A104,Maintenance!$F$2:$G$51,2,FALSE)),"NO")</f>
        <v>YES</v>
      </c>
      <c r="H104" s="31" t="str">
        <f>IF(AND(riesgos_salvaguardas[[#This Row],[Applicability]]="YES",riesgos_salvaguardas[[#This Row],[Score Obtained (0-3)]]&lt;&gt;FALSE),VLOOKUP(riesgos_salvaguardas[[#This Row],[Score Obtained (0-3)]],Maintenance!$BI$2:$BJ$5,2,FALSE),"-")</f>
        <v>-</v>
      </c>
    </row>
    <row r="105" spans="1:8" ht="24.95" customHeight="1" x14ac:dyDescent="0.3">
      <c r="A105" s="10" t="str">
        <f t="shared" si="6"/>
        <v>Pre-Registration-Standard 4</v>
      </c>
      <c r="B105" s="10" t="s">
        <v>14</v>
      </c>
      <c r="D105" s="11"/>
      <c r="E105" s="28" t="s">
        <v>91</v>
      </c>
      <c r="F105" s="29"/>
      <c r="G105" s="30" t="str">
        <f>IFERROR(IF(AND($E$10="Customized Selection",D105="Applicable"),"YES",VLOOKUP(A105,Maintenance!$F$2:$G$51,2,FALSE)),"NO")</f>
        <v>NO</v>
      </c>
      <c r="H105" s="31" t="str">
        <f>IF(AND(riesgos_salvaguardas[[#This Row],[Applicability]]="YES",riesgos_salvaguardas[[#This Row],[Score Obtained (0-3)]]&lt;&gt;FALSE),VLOOKUP(riesgos_salvaguardas[[#This Row],[Score Obtained (0-3)]],Maintenance!$BI$2:$BJ$5,2,FALSE),"-")</f>
        <v>-</v>
      </c>
    </row>
    <row r="106" spans="1:8" ht="24.95" customHeight="1" x14ac:dyDescent="0.3">
      <c r="A106" s="10" t="str">
        <f t="shared" si="6"/>
        <v>Pre-Registration-Standard 5</v>
      </c>
      <c r="B106" s="10" t="s">
        <v>16</v>
      </c>
      <c r="D106" s="11"/>
      <c r="E106" s="28" t="s">
        <v>92</v>
      </c>
      <c r="F106" s="29"/>
      <c r="G106" s="30" t="str">
        <f>IFERROR(IF(AND($E$10="Customized Selection",D106="Applicable"),"YES",VLOOKUP(A106,Maintenance!$F$2:$G$51,2,FALSE)),"NO")</f>
        <v>YES</v>
      </c>
      <c r="H106" s="31" t="str">
        <f>IF(AND(riesgos_salvaguardas[[#This Row],[Applicability]]="YES",riesgos_salvaguardas[[#This Row],[Score Obtained (0-3)]]&lt;&gt;FALSE),VLOOKUP(riesgos_salvaguardas[[#This Row],[Score Obtained (0-3)]],Maintenance!$BI$2:$BJ$5,2,FALSE),"-")</f>
        <v>-</v>
      </c>
    </row>
    <row r="107" spans="1:8" ht="24.95" customHeight="1" x14ac:dyDescent="0.3">
      <c r="A107" s="10" t="str">
        <f t="shared" si="6"/>
        <v>Pre-Registration-Standard 6</v>
      </c>
      <c r="B107" s="10" t="s">
        <v>18</v>
      </c>
      <c r="D107" s="11"/>
      <c r="E107" s="28" t="s">
        <v>93</v>
      </c>
      <c r="F107" s="29"/>
      <c r="G107" s="30" t="str">
        <f>IFERROR(IF(AND($E$10="Customized Selection",D107="Applicable"),"YES",VLOOKUP(A107,Maintenance!$F$2:$G$51,2,FALSE)),"NO")</f>
        <v>YES</v>
      </c>
      <c r="H107" s="31" t="str">
        <f>IF(AND(riesgos_salvaguardas[[#This Row],[Applicability]]="YES",riesgos_salvaguardas[[#This Row],[Score Obtained (0-3)]]&lt;&gt;FALSE),VLOOKUP(riesgos_salvaguardas[[#This Row],[Score Obtained (0-3)]],Maintenance!$BI$2:$BJ$5,2,FALSE),"-")</f>
        <v>-</v>
      </c>
    </row>
    <row r="108" spans="1:8" ht="24.95" customHeight="1" x14ac:dyDescent="0.3">
      <c r="A108" s="10" t="str">
        <f t="shared" si="6"/>
        <v>Pre-Registration-Standard 7</v>
      </c>
      <c r="B108" s="10" t="s">
        <v>20</v>
      </c>
      <c r="D108" s="11"/>
      <c r="E108" s="28" t="s">
        <v>94</v>
      </c>
      <c r="F108" s="29"/>
      <c r="G108" s="30" t="str">
        <f>IFERROR(IF(AND($E$10="Customized Selection",D108="Applicable"),"YES",VLOOKUP(A108,Maintenance!$F$2:$G$51,2,FALSE)),"NO")</f>
        <v>YES</v>
      </c>
      <c r="H108" s="31" t="str">
        <f>IF(AND(riesgos_salvaguardas[[#This Row],[Applicability]]="YES",riesgos_salvaguardas[[#This Row],[Score Obtained (0-3)]]&lt;&gt;FALSE),VLOOKUP(riesgos_salvaguardas[[#This Row],[Score Obtained (0-3)]],Maintenance!$BI$2:$BJ$5,2,FALSE),"-")</f>
        <v>-</v>
      </c>
    </row>
    <row r="109" spans="1:8" ht="24.95" customHeight="1" x14ac:dyDescent="0.3">
      <c r="E109" s="27" t="s">
        <v>28</v>
      </c>
      <c r="F109" s="27">
        <f>IFERROR(ROUND(SUMIF(riesgos_salvaguardas[Applicability],"YES",riesgos_salvaguardas[Score Obtained (0-3)])/(riesgos_salvaguardas[[#Totals],[Applicability]]*3)*100,2),"")</f>
        <v>0</v>
      </c>
      <c r="G109" s="27">
        <f>COUNTIF(riesgos_salvaguardas[Applicability],Maintenance!$BG$2)</f>
        <v>6</v>
      </c>
      <c r="H109" s="27"/>
    </row>
  </sheetData>
  <mergeCells count="17">
    <mergeCell ref="D87:D88"/>
    <mergeCell ref="D100:D101"/>
    <mergeCell ref="D15:D16"/>
    <mergeCell ref="D29:D30"/>
    <mergeCell ref="D41:D42"/>
    <mergeCell ref="D57:D58"/>
    <mergeCell ref="D73:D74"/>
    <mergeCell ref="E10:F10"/>
    <mergeCell ref="E100:H100"/>
    <mergeCell ref="E29:H29"/>
    <mergeCell ref="E15:H15"/>
    <mergeCell ref="E41:H41"/>
    <mergeCell ref="E57:H57"/>
    <mergeCell ref="E73:H73"/>
    <mergeCell ref="E87:H87"/>
    <mergeCell ref="E12:H12"/>
    <mergeCell ref="E13:H13"/>
  </mergeCells>
  <conditionalFormatting sqref="D15">
    <cfRule type="containsText" dxfId="49" priority="13" operator="containsText" text="No">
      <formula>NOT(ISERROR(SEARCH("No",D15)))</formula>
    </cfRule>
    <cfRule type="notContainsText" dxfId="48" priority="14" operator="notContains" text="No">
      <formula>ISERROR(SEARCH("No",D15))</formula>
    </cfRule>
  </conditionalFormatting>
  <conditionalFormatting sqref="D29">
    <cfRule type="containsText" dxfId="47" priority="11" operator="containsText" text="No">
      <formula>NOT(ISERROR(SEARCH("No",D29)))</formula>
    </cfRule>
    <cfRule type="notContainsText" dxfId="46" priority="12" operator="notContains" text="No">
      <formula>ISERROR(SEARCH("No",D29))</formula>
    </cfRule>
  </conditionalFormatting>
  <conditionalFormatting sqref="D41">
    <cfRule type="containsText" dxfId="45" priority="9" operator="containsText" text="No">
      <formula>NOT(ISERROR(SEARCH("No",D41)))</formula>
    </cfRule>
    <cfRule type="notContainsText" dxfId="44" priority="10" operator="notContains" text="No">
      <formula>ISERROR(SEARCH("No",D41))</formula>
    </cfRule>
  </conditionalFormatting>
  <conditionalFormatting sqref="D57">
    <cfRule type="containsText" dxfId="43" priority="7" operator="containsText" text="No">
      <formula>NOT(ISERROR(SEARCH("No",D57)))</formula>
    </cfRule>
    <cfRule type="notContainsText" dxfId="42" priority="8" operator="notContains" text="No">
      <formula>ISERROR(SEARCH("No",D57))</formula>
    </cfRule>
  </conditionalFormatting>
  <conditionalFormatting sqref="D73">
    <cfRule type="containsText" dxfId="41" priority="5" operator="containsText" text="No">
      <formula>NOT(ISERROR(SEARCH("No",D73)))</formula>
    </cfRule>
    <cfRule type="notContainsText" dxfId="40" priority="6" operator="notContains" text="No">
      <formula>ISERROR(SEARCH("No",D73))</formula>
    </cfRule>
  </conditionalFormatting>
  <conditionalFormatting sqref="D87">
    <cfRule type="containsText" dxfId="39" priority="3" operator="containsText" text="No">
      <formula>NOT(ISERROR(SEARCH("No",D87)))</formula>
    </cfRule>
    <cfRule type="notContainsText" dxfId="38" priority="4" operator="notContains" text="No">
      <formula>ISERROR(SEARCH("No",D87))</formula>
    </cfRule>
  </conditionalFormatting>
  <conditionalFormatting sqref="D100">
    <cfRule type="containsText" dxfId="37" priority="1" operator="containsText" text="No">
      <formula>NOT(ISERROR(SEARCH("No",D100)))</formula>
    </cfRule>
    <cfRule type="notContainsText" dxfId="36" priority="2" operator="notContains" text="No">
      <formula>ISERROR(SEARCH("No",D100))</formula>
    </cfRule>
  </conditionalFormatting>
  <dataValidations count="1">
    <dataValidation type="whole" allowBlank="1" showInputMessage="1" showErrorMessage="1" sqref="F89:F97 F75:F84 F31:F38 F43:F54 F17:F26 F59:F70 F102:F108" xr:uid="{00000000-0002-0000-0000-000000000000}">
      <formula1>0</formula1>
      <formula2>3</formula2>
    </dataValidation>
  </dataValidations>
  <pageMargins left="0.7" right="0.7" top="0.75" bottom="0.75" header="0.3" footer="0.3"/>
  <pageSetup orientation="portrait" r:id="rId1"/>
  <drawing r:id="rId2"/>
  <tableParts count="7">
    <tablePart r:id="rId3"/>
    <tablePart r:id="rId4"/>
    <tablePart r:id="rId5"/>
    <tablePart r:id="rId6"/>
    <tablePart r:id="rId7"/>
    <tablePart r:id="rId8"/>
    <tablePart r:id="rId9"/>
  </tableParts>
  <extLst>
    <ext xmlns:x14="http://schemas.microsoft.com/office/spreadsheetml/2009/9/main" uri="{78C0D931-6437-407d-A8EE-F0AAD7539E65}">
      <x14:conditionalFormattings>
        <x14:conditionalFormatting xmlns:xm="http://schemas.microsoft.com/office/excel/2006/main">
          <x14:cfRule type="expression" priority="101" id="{F69AF9F5-CB3D-4638-B944-3AC1ADB9A9D6}">
            <xm:f>$G17=Maintenance!$BG$3</xm:f>
            <x14:dxf>
              <fill>
                <patternFill>
                  <bgColor theme="2" tint="-0.749961851863155"/>
                </patternFill>
              </fill>
            </x14:dxf>
          </x14:cfRule>
          <xm:sqref>E17:G26</xm:sqref>
        </x14:conditionalFormatting>
        <x14:conditionalFormatting xmlns:xm="http://schemas.microsoft.com/office/excel/2006/main">
          <x14:cfRule type="expression" priority="36" id="{5ED9BB9A-9860-4CB4-926D-56E1D0A294F4}">
            <xm:f>$G31=Maintenance!$BG$3</xm:f>
            <x14:dxf>
              <fill>
                <patternFill>
                  <bgColor theme="2" tint="-0.749961851863155"/>
                </patternFill>
              </fill>
            </x14:dxf>
          </x14:cfRule>
          <xm:sqref>E31:G38</xm:sqref>
        </x14:conditionalFormatting>
        <x14:conditionalFormatting xmlns:xm="http://schemas.microsoft.com/office/excel/2006/main">
          <x14:cfRule type="expression" priority="35" id="{0F0C6527-2056-4CC8-AC3A-F2DA83DBEA17}">
            <xm:f>$G43=Maintenance!$BG$3</xm:f>
            <x14:dxf>
              <fill>
                <patternFill>
                  <bgColor theme="2" tint="-0.749961851863155"/>
                </patternFill>
              </fill>
            </x14:dxf>
          </x14:cfRule>
          <xm:sqref>E43:G54</xm:sqref>
        </x14:conditionalFormatting>
        <x14:conditionalFormatting xmlns:xm="http://schemas.microsoft.com/office/excel/2006/main">
          <x14:cfRule type="expression" priority="34" id="{4877DF15-0260-4A1D-9B26-F2877987B330}">
            <xm:f>$G59=Maintenance!$BG$3</xm:f>
            <x14:dxf>
              <fill>
                <patternFill>
                  <bgColor theme="2" tint="-0.749961851863155"/>
                </patternFill>
              </fill>
            </x14:dxf>
          </x14:cfRule>
          <xm:sqref>E59:G70</xm:sqref>
        </x14:conditionalFormatting>
        <x14:conditionalFormatting xmlns:xm="http://schemas.microsoft.com/office/excel/2006/main">
          <x14:cfRule type="expression" priority="33" id="{362DD46D-99B6-4B80-8330-F96696F6B83B}">
            <xm:f>$G75=Maintenance!$BG$3</xm:f>
            <x14:dxf>
              <fill>
                <patternFill>
                  <bgColor theme="2" tint="-0.749961851863155"/>
                </patternFill>
              </fill>
            </x14:dxf>
          </x14:cfRule>
          <xm:sqref>E75:G84</xm:sqref>
        </x14:conditionalFormatting>
        <x14:conditionalFormatting xmlns:xm="http://schemas.microsoft.com/office/excel/2006/main">
          <x14:cfRule type="expression" priority="32" id="{7B89B166-C2CC-4BEA-8548-11BA3D51D24F}">
            <xm:f>$G89=Maintenance!$BG$3</xm:f>
            <x14:dxf>
              <fill>
                <patternFill>
                  <bgColor theme="2" tint="-0.749961851863155"/>
                </patternFill>
              </fill>
            </x14:dxf>
          </x14:cfRule>
          <xm:sqref>E89:G97</xm:sqref>
        </x14:conditionalFormatting>
        <x14:conditionalFormatting xmlns:xm="http://schemas.microsoft.com/office/excel/2006/main">
          <x14:cfRule type="expression" priority="31" id="{384214D9-96FC-418A-B65F-A4961B7ED38D}">
            <xm:f>$G102=Maintenance!$BG$3</xm:f>
            <x14:dxf>
              <fill>
                <patternFill>
                  <bgColor theme="2" tint="-0.749961851863155"/>
                </patternFill>
              </fill>
            </x14:dxf>
          </x14:cfRule>
          <xm:sqref>E102:G108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Maintenance!$BL$2:$BL$3</xm:f>
          </x14:formula1>
          <xm:sqref>D89:D97 D17:D26 D60:D70 D75:D84 D43:D54 D102:D108</xm:sqref>
        </x14:dataValidation>
        <x14:dataValidation type="list" allowBlank="1" showInputMessage="1" showErrorMessage="1" xr:uid="{00000000-0002-0000-0000-000002000000}">
          <x14:formula1>
            <xm:f>Maintenance!$BE$2:$BE$8</xm:f>
          </x14:formula1>
          <xm:sqref>E10 I11:I14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25"/>
  <sheetViews>
    <sheetView showGridLines="0" topLeftCell="A3" zoomScale="70" zoomScaleNormal="70" workbookViewId="0">
      <selection activeCell="K127" sqref="K127"/>
    </sheetView>
  </sheetViews>
  <sheetFormatPr defaultColWidth="11" defaultRowHeight="14.4" x14ac:dyDescent="0.3"/>
  <cols>
    <col min="6" max="6" width="11" customWidth="1"/>
  </cols>
  <sheetData>
    <row r="1" spans="1:16" x14ac:dyDescent="0.3">
      <c r="A1" s="12"/>
      <c r="B1" s="12"/>
      <c r="C1" s="12"/>
      <c r="D1" s="12"/>
      <c r="E1" s="12"/>
      <c r="F1" s="12"/>
      <c r="G1" s="12"/>
      <c r="H1" s="12"/>
      <c r="I1" s="12"/>
      <c r="J1" s="12"/>
      <c r="K1" s="12"/>
      <c r="L1" s="12"/>
      <c r="M1" s="12"/>
      <c r="N1" s="12"/>
      <c r="O1" s="12"/>
      <c r="P1" s="12"/>
    </row>
    <row r="2" spans="1:16" ht="44.9" x14ac:dyDescent="0.3">
      <c r="A2" s="12"/>
      <c r="B2" s="12"/>
      <c r="C2" s="12"/>
      <c r="D2" s="60" t="s">
        <v>266</v>
      </c>
      <c r="E2" s="60"/>
      <c r="F2" s="60"/>
      <c r="G2" s="60"/>
      <c r="H2" s="60"/>
      <c r="I2" s="60"/>
      <c r="J2" s="60"/>
      <c r="K2" s="60"/>
      <c r="L2" s="60"/>
      <c r="M2" s="60"/>
      <c r="N2" s="12"/>
      <c r="O2" s="12"/>
      <c r="P2" s="12"/>
    </row>
    <row r="3" spans="1:16" ht="32.299999999999997" customHeight="1" x14ac:dyDescent="0.3">
      <c r="A3" s="12"/>
      <c r="B3" s="12"/>
      <c r="C3" s="12"/>
      <c r="D3" s="61" t="s">
        <v>267</v>
      </c>
      <c r="E3" s="61"/>
      <c r="F3" s="61"/>
      <c r="G3" s="61"/>
      <c r="H3" s="61"/>
      <c r="I3" s="63" t="str">
        <f>'Self-Assesment'!E10</f>
        <v>Pre-Registration</v>
      </c>
      <c r="J3" s="63"/>
      <c r="K3" s="63"/>
      <c r="L3" s="63"/>
      <c r="M3" s="63"/>
      <c r="N3" s="12"/>
      <c r="O3" s="12"/>
      <c r="P3" s="12"/>
    </row>
    <row r="4" spans="1:16" ht="14.3" customHeight="1" thickBot="1" x14ac:dyDescent="0.35">
      <c r="A4" s="12"/>
      <c r="B4" s="12"/>
      <c r="C4" s="12"/>
      <c r="D4" s="62"/>
      <c r="E4" s="62"/>
      <c r="F4" s="62"/>
      <c r="G4" s="62"/>
      <c r="H4" s="62"/>
      <c r="I4" s="64"/>
      <c r="J4" s="64"/>
      <c r="K4" s="64"/>
      <c r="L4" s="64"/>
      <c r="M4" s="64"/>
      <c r="N4" s="12"/>
      <c r="O4" s="12"/>
      <c r="P4" s="12"/>
    </row>
    <row r="5" spans="1:16" ht="14.3" customHeight="1" thickTop="1" x14ac:dyDescent="0.3">
      <c r="A5" s="12"/>
      <c r="B5" s="12"/>
      <c r="C5" s="12"/>
      <c r="D5" s="33"/>
      <c r="E5" s="33"/>
      <c r="F5" s="33"/>
      <c r="G5" s="33"/>
      <c r="H5" s="33"/>
      <c r="I5" s="32"/>
      <c r="J5" s="32"/>
      <c r="K5" s="32"/>
      <c r="L5" s="32"/>
      <c r="M5" s="32"/>
      <c r="N5" s="12"/>
      <c r="O5" s="12"/>
      <c r="P5" s="12"/>
    </row>
    <row r="6" spans="1:16" ht="14.3" customHeight="1" x14ac:dyDescent="0.3">
      <c r="A6" s="12"/>
      <c r="B6" s="12"/>
      <c r="C6" s="12"/>
      <c r="D6" s="33"/>
      <c r="E6" s="33"/>
      <c r="F6" s="33"/>
      <c r="G6" s="33"/>
      <c r="H6" s="33"/>
      <c r="I6" s="32"/>
      <c r="J6" s="32"/>
      <c r="K6" s="32"/>
      <c r="L6" s="32"/>
      <c r="M6" s="32"/>
      <c r="N6" s="12"/>
      <c r="O6" s="12"/>
      <c r="P6" s="12"/>
    </row>
    <row r="7" spans="1:16" ht="14.3" customHeight="1" x14ac:dyDescent="0.3">
      <c r="A7" s="12"/>
      <c r="B7" s="12"/>
      <c r="C7" s="12"/>
      <c r="D7" s="33"/>
      <c r="E7" s="33"/>
      <c r="F7" s="33"/>
      <c r="G7" s="33"/>
      <c r="H7" s="33"/>
      <c r="I7" s="32"/>
      <c r="J7" s="32"/>
      <c r="K7" s="32"/>
      <c r="L7" s="32"/>
      <c r="M7" s="32"/>
      <c r="N7" s="12"/>
      <c r="O7" s="12"/>
      <c r="P7" s="12"/>
    </row>
    <row r="8" spans="1:16" ht="14.3" customHeight="1" x14ac:dyDescent="0.3">
      <c r="A8" s="12"/>
      <c r="B8" s="12"/>
      <c r="C8" s="12"/>
      <c r="D8" s="33"/>
      <c r="E8" s="33"/>
      <c r="F8" s="33"/>
      <c r="G8" s="33"/>
      <c r="H8" s="33"/>
      <c r="I8" s="32"/>
      <c r="J8" s="32"/>
      <c r="K8" s="32"/>
      <c r="L8" s="32"/>
      <c r="M8" s="32"/>
      <c r="N8" s="12"/>
      <c r="O8" s="12"/>
      <c r="P8" s="12"/>
    </row>
    <row r="9" spans="1:16" x14ac:dyDescent="0.3">
      <c r="A9" s="12"/>
      <c r="B9" s="12"/>
      <c r="C9" s="12"/>
      <c r="D9" s="12"/>
      <c r="E9" s="12"/>
      <c r="F9" s="12"/>
      <c r="G9" s="12"/>
      <c r="H9" s="12"/>
      <c r="I9" s="12"/>
      <c r="J9" s="12"/>
      <c r="K9" s="12"/>
      <c r="L9" s="12"/>
      <c r="M9" s="12"/>
      <c r="N9" s="12"/>
      <c r="O9" s="12"/>
      <c r="P9" s="12"/>
    </row>
    <row r="10" spans="1:16" ht="15.55" x14ac:dyDescent="0.3">
      <c r="A10" s="12"/>
      <c r="B10" s="12"/>
      <c r="C10" s="12"/>
      <c r="D10" s="12"/>
      <c r="E10" s="12"/>
      <c r="F10" s="12"/>
      <c r="G10" s="12"/>
      <c r="H10" s="66"/>
      <c r="I10" s="66"/>
      <c r="J10" s="66"/>
      <c r="K10" s="66"/>
      <c r="L10" s="66"/>
      <c r="M10" s="12"/>
      <c r="N10" s="12"/>
      <c r="O10" s="12"/>
      <c r="P10" s="12"/>
    </row>
    <row r="11" spans="1:16" x14ac:dyDescent="0.3">
      <c r="A11" s="12"/>
      <c r="B11" s="12"/>
      <c r="C11" s="12"/>
      <c r="D11" s="12"/>
      <c r="E11" s="12"/>
      <c r="F11" s="12"/>
      <c r="G11" s="12"/>
      <c r="H11" s="12"/>
      <c r="I11" s="12"/>
      <c r="J11" s="12"/>
      <c r="K11" s="12"/>
      <c r="L11" s="12"/>
      <c r="M11" s="12"/>
      <c r="N11" s="12"/>
      <c r="O11" s="12"/>
      <c r="P11" s="12"/>
    </row>
    <row r="12" spans="1:16" x14ac:dyDescent="0.3">
      <c r="A12" s="12"/>
      <c r="B12" s="12"/>
      <c r="C12" s="12"/>
      <c r="D12" s="12"/>
      <c r="E12" s="12"/>
      <c r="F12" s="12"/>
      <c r="G12" s="12"/>
      <c r="H12" s="12"/>
      <c r="I12" s="12"/>
      <c r="J12" s="12"/>
      <c r="K12" s="12"/>
      <c r="L12" s="12"/>
      <c r="M12" s="12"/>
      <c r="N12" s="12"/>
      <c r="O12" s="12"/>
      <c r="P12" s="12"/>
    </row>
    <row r="13" spans="1:16" x14ac:dyDescent="0.3">
      <c r="A13" s="12"/>
      <c r="B13" s="12"/>
      <c r="C13" s="12"/>
      <c r="D13" s="12"/>
      <c r="E13" s="12"/>
      <c r="F13" s="12"/>
      <c r="G13" s="12"/>
      <c r="H13" s="12"/>
      <c r="I13" s="12"/>
      <c r="J13" s="12"/>
      <c r="K13" s="12"/>
      <c r="L13" s="12"/>
      <c r="M13" s="12"/>
      <c r="N13" s="12"/>
      <c r="O13" s="12"/>
      <c r="P13" s="12"/>
    </row>
    <row r="14" spans="1:16" x14ac:dyDescent="0.3">
      <c r="A14" s="12"/>
      <c r="B14" s="12"/>
      <c r="C14" s="12"/>
      <c r="D14" s="12"/>
      <c r="E14" s="12"/>
      <c r="F14" s="12"/>
      <c r="G14" s="12"/>
      <c r="H14" s="12"/>
      <c r="I14" s="12"/>
      <c r="J14" s="12"/>
      <c r="K14" s="12"/>
      <c r="L14" s="12"/>
      <c r="M14" s="12"/>
      <c r="N14" s="12"/>
      <c r="O14" s="12"/>
      <c r="P14" s="12"/>
    </row>
    <row r="15" spans="1:16" x14ac:dyDescent="0.3">
      <c r="A15" s="12"/>
      <c r="B15" s="12"/>
      <c r="C15" s="12"/>
      <c r="D15" s="12"/>
      <c r="E15" s="12"/>
      <c r="F15" s="12"/>
      <c r="G15" s="12"/>
      <c r="H15" s="12"/>
      <c r="I15" s="12"/>
      <c r="J15" s="12"/>
      <c r="K15" s="12"/>
      <c r="L15" s="12"/>
      <c r="M15" s="12"/>
      <c r="N15" s="12"/>
      <c r="O15" s="12"/>
      <c r="P15" s="12"/>
    </row>
    <row r="16" spans="1:16" x14ac:dyDescent="0.3">
      <c r="A16" s="12"/>
      <c r="B16" s="12"/>
      <c r="C16" s="12"/>
      <c r="D16" s="12"/>
      <c r="E16" s="12"/>
      <c r="F16" s="12"/>
      <c r="G16" s="12"/>
      <c r="H16" s="12"/>
      <c r="I16" s="12"/>
      <c r="J16" s="12"/>
      <c r="K16" s="12"/>
      <c r="L16" s="12"/>
      <c r="M16" s="12"/>
      <c r="N16" s="12"/>
      <c r="O16" s="12"/>
      <c r="P16" s="12"/>
    </row>
    <row r="17" spans="1:16" x14ac:dyDescent="0.3">
      <c r="A17" s="12"/>
      <c r="B17" s="12"/>
      <c r="C17" s="12"/>
      <c r="D17" s="12"/>
      <c r="E17" s="12"/>
      <c r="F17" s="12"/>
      <c r="G17" s="12"/>
      <c r="H17" s="12"/>
      <c r="I17" s="12"/>
      <c r="J17" s="12"/>
      <c r="K17" s="12"/>
      <c r="L17" s="12"/>
      <c r="M17" s="12"/>
      <c r="N17" s="12"/>
      <c r="O17" s="12"/>
      <c r="P17" s="12"/>
    </row>
    <row r="18" spans="1:16" x14ac:dyDescent="0.3">
      <c r="A18" s="12"/>
      <c r="B18" s="12"/>
      <c r="C18" s="12"/>
      <c r="D18" s="12"/>
      <c r="E18" s="12"/>
      <c r="F18" s="12"/>
      <c r="G18" s="12"/>
      <c r="H18" s="12"/>
      <c r="I18" s="12"/>
      <c r="J18" s="12"/>
      <c r="K18" s="12"/>
      <c r="L18" s="12"/>
      <c r="M18" s="12"/>
      <c r="N18" s="12"/>
      <c r="O18" s="12"/>
      <c r="P18" s="12"/>
    </row>
    <row r="19" spans="1:16" x14ac:dyDescent="0.3">
      <c r="A19" s="12"/>
      <c r="B19" s="12"/>
      <c r="C19" s="12"/>
      <c r="D19" s="65"/>
      <c r="E19" s="65"/>
      <c r="F19" s="65"/>
      <c r="G19" s="12"/>
      <c r="H19" s="12"/>
      <c r="I19" s="12"/>
      <c r="J19" s="12"/>
      <c r="K19" s="12"/>
      <c r="L19" s="12"/>
      <c r="M19" s="12"/>
      <c r="N19" s="12"/>
      <c r="O19" s="12"/>
      <c r="P19" s="12"/>
    </row>
    <row r="20" spans="1:16" x14ac:dyDescent="0.3">
      <c r="A20" s="12"/>
      <c r="B20" s="12"/>
      <c r="C20" s="12"/>
      <c r="D20" s="12"/>
      <c r="E20" s="12"/>
      <c r="F20" s="12"/>
      <c r="G20" s="12"/>
      <c r="H20" s="12"/>
      <c r="I20" s="12"/>
      <c r="J20" s="12"/>
      <c r="K20" s="12"/>
      <c r="L20" s="12"/>
      <c r="M20" s="12"/>
      <c r="N20" s="12"/>
      <c r="O20" s="12"/>
      <c r="P20" s="12"/>
    </row>
    <row r="21" spans="1:16" x14ac:dyDescent="0.3">
      <c r="A21" s="12"/>
      <c r="B21" s="12"/>
      <c r="C21" s="12"/>
      <c r="D21" s="12"/>
      <c r="E21" s="12"/>
      <c r="F21" s="12"/>
      <c r="G21" s="12"/>
      <c r="H21" s="12"/>
      <c r="I21" s="12"/>
      <c r="J21" s="12"/>
      <c r="K21" s="12"/>
      <c r="L21" s="12"/>
      <c r="M21" s="12"/>
      <c r="N21" s="12"/>
      <c r="O21" s="12"/>
      <c r="P21" s="12"/>
    </row>
    <row r="22" spans="1:16" x14ac:dyDescent="0.3">
      <c r="A22" s="12"/>
      <c r="B22" s="12"/>
      <c r="C22" s="12"/>
      <c r="D22" s="12"/>
      <c r="E22" s="12"/>
      <c r="F22" s="12"/>
      <c r="G22" s="12"/>
      <c r="H22" s="12"/>
      <c r="I22" s="12"/>
      <c r="J22" s="12"/>
      <c r="K22" s="12"/>
      <c r="L22" s="12"/>
      <c r="M22" s="12"/>
      <c r="N22" s="12"/>
      <c r="O22" s="12"/>
      <c r="P22" s="12"/>
    </row>
    <row r="23" spans="1:16" x14ac:dyDescent="0.3">
      <c r="A23" s="12"/>
      <c r="B23" s="12"/>
      <c r="C23" s="12"/>
      <c r="D23" s="12"/>
      <c r="E23" s="12"/>
      <c r="F23" s="12"/>
      <c r="G23" s="12"/>
      <c r="H23" s="12"/>
      <c r="I23" s="12"/>
      <c r="J23" s="12"/>
      <c r="K23" s="12"/>
      <c r="L23" s="12"/>
      <c r="M23" s="12"/>
      <c r="N23" s="12"/>
      <c r="O23" s="12"/>
      <c r="P23" s="12"/>
    </row>
    <row r="24" spans="1:16" x14ac:dyDescent="0.3">
      <c r="A24" s="12"/>
      <c r="B24" s="12"/>
      <c r="C24" s="12"/>
      <c r="D24" s="12"/>
      <c r="E24" s="12"/>
      <c r="F24" s="12"/>
      <c r="G24" s="12"/>
      <c r="H24" s="12"/>
      <c r="I24" s="12"/>
      <c r="J24" s="12"/>
      <c r="K24" s="12"/>
      <c r="L24" s="12"/>
      <c r="M24" s="12"/>
      <c r="N24" s="12"/>
      <c r="O24" s="12"/>
      <c r="P24" s="12"/>
    </row>
    <row r="25" spans="1:16" x14ac:dyDescent="0.3">
      <c r="A25" s="12"/>
      <c r="B25" s="12"/>
      <c r="C25" s="12"/>
      <c r="D25" s="12"/>
      <c r="E25" s="12"/>
      <c r="F25" s="12"/>
      <c r="G25" s="12"/>
      <c r="H25" s="12"/>
      <c r="I25" s="12"/>
      <c r="J25" s="12"/>
      <c r="K25" s="12"/>
      <c r="L25" s="12"/>
      <c r="M25" s="12"/>
      <c r="N25" s="12"/>
      <c r="O25" s="12"/>
      <c r="P25" s="12"/>
    </row>
    <row r="26" spans="1:16" x14ac:dyDescent="0.3">
      <c r="A26" s="12"/>
      <c r="B26" s="12"/>
      <c r="C26" s="12"/>
      <c r="D26" s="65" t="s">
        <v>268</v>
      </c>
      <c r="E26" s="65"/>
      <c r="F26" s="65"/>
      <c r="G26" s="12"/>
      <c r="H26" s="12"/>
      <c r="I26" s="12"/>
      <c r="J26" s="12"/>
      <c r="K26" s="12"/>
      <c r="L26" s="12"/>
      <c r="M26" s="12"/>
      <c r="N26" s="12"/>
      <c r="O26" s="12"/>
      <c r="P26" s="12"/>
    </row>
    <row r="27" spans="1:16" x14ac:dyDescent="0.3">
      <c r="A27" s="12"/>
      <c r="B27" s="12"/>
      <c r="C27" s="12"/>
      <c r="D27" s="12"/>
      <c r="E27" s="12"/>
      <c r="F27" s="12"/>
      <c r="G27" s="12"/>
      <c r="H27" s="12"/>
      <c r="I27" s="12"/>
      <c r="J27" s="12"/>
      <c r="K27" s="12"/>
      <c r="L27" s="12"/>
      <c r="M27" s="12"/>
      <c r="N27" s="12"/>
      <c r="O27" s="12"/>
      <c r="P27" s="12"/>
    </row>
    <row r="28" spans="1:16" x14ac:dyDescent="0.3">
      <c r="A28" s="12"/>
      <c r="B28" s="12"/>
      <c r="C28" s="12"/>
      <c r="D28" s="12"/>
      <c r="E28" s="12"/>
      <c r="F28" s="12"/>
      <c r="G28" s="12"/>
      <c r="H28" s="12"/>
      <c r="I28" s="12"/>
      <c r="J28" s="12"/>
      <c r="K28" s="12"/>
      <c r="L28" s="12"/>
      <c r="M28" s="12"/>
      <c r="N28" s="12"/>
      <c r="O28" s="12"/>
      <c r="P28" s="12"/>
    </row>
    <row r="29" spans="1:16" x14ac:dyDescent="0.3">
      <c r="A29" s="12"/>
      <c r="B29" s="12"/>
      <c r="C29" s="12"/>
      <c r="D29" s="12"/>
      <c r="E29" s="12"/>
      <c r="F29" s="12"/>
      <c r="G29" s="12"/>
      <c r="H29" s="12"/>
      <c r="I29" s="12"/>
      <c r="J29" s="12"/>
      <c r="K29" s="12"/>
      <c r="L29" s="12"/>
      <c r="M29" s="12"/>
      <c r="N29" s="12"/>
      <c r="O29" s="12"/>
      <c r="P29" s="12"/>
    </row>
    <row r="30" spans="1:16" x14ac:dyDescent="0.3">
      <c r="A30" s="12"/>
      <c r="B30" s="12"/>
      <c r="C30" s="12"/>
      <c r="D30" s="12"/>
      <c r="E30" s="12"/>
      <c r="F30" s="12"/>
      <c r="G30" s="12"/>
      <c r="H30" s="12"/>
      <c r="I30" s="12"/>
      <c r="J30" s="12"/>
      <c r="K30" s="12"/>
      <c r="L30" s="12"/>
      <c r="M30" s="12"/>
      <c r="N30" s="12"/>
      <c r="O30" s="12"/>
      <c r="P30" s="12"/>
    </row>
    <row r="31" spans="1:16" x14ac:dyDescent="0.3">
      <c r="A31" s="12"/>
      <c r="B31" s="12"/>
      <c r="C31" s="12"/>
      <c r="D31" s="12"/>
      <c r="E31" s="12"/>
      <c r="F31" s="12"/>
      <c r="G31" s="12"/>
      <c r="H31" s="12"/>
      <c r="I31" s="12"/>
      <c r="J31" s="12"/>
      <c r="K31" s="12"/>
      <c r="L31" s="12"/>
      <c r="M31" s="12"/>
      <c r="N31" s="12"/>
      <c r="O31" s="12"/>
      <c r="P31" s="12"/>
    </row>
    <row r="32" spans="1:16" x14ac:dyDescent="0.3">
      <c r="A32" s="12"/>
      <c r="B32" s="12"/>
      <c r="C32" s="12"/>
      <c r="D32" s="12"/>
      <c r="E32" s="12"/>
      <c r="F32" s="12"/>
      <c r="G32" s="12"/>
      <c r="H32" s="12"/>
      <c r="I32" s="12"/>
      <c r="J32" s="12"/>
      <c r="K32" s="12"/>
      <c r="L32" s="12"/>
      <c r="M32" s="12"/>
      <c r="N32" s="12"/>
      <c r="O32" s="12"/>
      <c r="P32" s="12"/>
    </row>
    <row r="33" spans="1:16" x14ac:dyDescent="0.3">
      <c r="A33" s="12"/>
      <c r="B33" s="12"/>
      <c r="C33" s="12"/>
      <c r="D33" s="12"/>
      <c r="E33" s="12"/>
      <c r="F33" s="12"/>
      <c r="G33" s="12"/>
      <c r="H33" s="12"/>
      <c r="I33" s="12"/>
      <c r="J33" s="12"/>
      <c r="K33" s="12"/>
      <c r="L33" s="12"/>
      <c r="M33" s="12"/>
      <c r="N33" s="12"/>
      <c r="O33" s="12"/>
      <c r="P33" s="12"/>
    </row>
    <row r="34" spans="1:16" x14ac:dyDescent="0.3">
      <c r="A34" s="12"/>
      <c r="B34" s="12"/>
      <c r="C34" s="12"/>
      <c r="D34" s="12"/>
      <c r="E34" s="12"/>
      <c r="F34" s="12"/>
      <c r="G34" s="12"/>
      <c r="H34" s="12"/>
      <c r="I34" s="12"/>
      <c r="J34" s="12"/>
      <c r="K34" s="12"/>
      <c r="L34" s="12"/>
      <c r="M34" s="12"/>
      <c r="N34" s="12"/>
      <c r="O34" s="12"/>
      <c r="P34" s="12"/>
    </row>
    <row r="35" spans="1:16" x14ac:dyDescent="0.3">
      <c r="A35" s="12"/>
      <c r="B35" s="12"/>
      <c r="C35" s="12"/>
      <c r="D35" s="12"/>
      <c r="E35" s="12"/>
      <c r="F35" s="12"/>
      <c r="G35" s="12"/>
      <c r="H35" s="12"/>
      <c r="I35" s="12"/>
      <c r="J35" s="12"/>
      <c r="K35" s="12"/>
      <c r="L35" s="12"/>
      <c r="M35" s="12"/>
      <c r="N35" s="12"/>
      <c r="O35" s="12"/>
      <c r="P35" s="12"/>
    </row>
    <row r="36" spans="1:16" x14ac:dyDescent="0.3">
      <c r="A36" s="12"/>
      <c r="B36" s="12"/>
      <c r="C36" s="12"/>
      <c r="D36" s="12"/>
      <c r="E36" s="12"/>
      <c r="F36" s="12"/>
      <c r="G36" s="12"/>
      <c r="H36" s="12"/>
      <c r="I36" s="12"/>
      <c r="J36" s="12"/>
      <c r="K36" s="12"/>
      <c r="L36" s="12"/>
      <c r="M36" s="12"/>
      <c r="N36" s="12"/>
      <c r="O36" s="12"/>
      <c r="P36" s="12"/>
    </row>
    <row r="37" spans="1:16" x14ac:dyDescent="0.3">
      <c r="A37" s="12"/>
      <c r="B37" s="12"/>
      <c r="C37" s="12"/>
      <c r="D37" s="12"/>
      <c r="E37" s="12"/>
      <c r="F37" s="12"/>
      <c r="G37" s="12"/>
      <c r="H37" s="12"/>
      <c r="I37" s="12"/>
      <c r="J37" s="12"/>
      <c r="K37" s="12"/>
      <c r="L37" s="12"/>
      <c r="M37" s="12"/>
      <c r="N37" s="12"/>
      <c r="O37" s="12"/>
      <c r="P37" s="12"/>
    </row>
    <row r="38" spans="1:16" x14ac:dyDescent="0.3">
      <c r="A38" s="12"/>
      <c r="B38" s="12"/>
      <c r="C38" s="12"/>
      <c r="D38" s="12"/>
      <c r="E38" s="12"/>
      <c r="F38" s="12"/>
      <c r="G38" s="12"/>
      <c r="H38" s="12"/>
      <c r="I38" s="12"/>
      <c r="J38" s="12"/>
      <c r="K38" s="12"/>
      <c r="L38" s="12"/>
      <c r="M38" s="12"/>
      <c r="N38" s="12"/>
      <c r="O38" s="12"/>
      <c r="P38" s="12"/>
    </row>
    <row r="39" spans="1:16" x14ac:dyDescent="0.3">
      <c r="A39" s="12"/>
      <c r="B39" s="12"/>
      <c r="C39" s="12"/>
      <c r="D39" s="34"/>
      <c r="E39" s="12"/>
      <c r="F39" s="12"/>
      <c r="G39" s="12"/>
      <c r="H39" s="12"/>
      <c r="I39" s="12"/>
      <c r="J39" s="12"/>
      <c r="K39" s="12"/>
      <c r="L39" s="12"/>
      <c r="M39" s="12"/>
      <c r="N39" s="12"/>
      <c r="O39" s="12"/>
      <c r="P39" s="12"/>
    </row>
    <row r="40" spans="1:16" x14ac:dyDescent="0.3">
      <c r="A40" s="12"/>
      <c r="B40" s="12"/>
      <c r="C40" s="12"/>
      <c r="D40" s="12"/>
      <c r="E40" s="12"/>
      <c r="F40" s="12"/>
      <c r="G40" s="12"/>
      <c r="H40" s="12"/>
      <c r="I40" s="12"/>
      <c r="J40" s="12"/>
      <c r="K40" s="12"/>
      <c r="L40" s="12"/>
      <c r="M40" s="12"/>
      <c r="N40" s="12"/>
      <c r="O40" s="12"/>
      <c r="P40" s="12"/>
    </row>
    <row r="41" spans="1:16" x14ac:dyDescent="0.3">
      <c r="A41" s="12"/>
      <c r="B41" s="12"/>
      <c r="C41" s="12"/>
      <c r="D41" s="12"/>
      <c r="E41" s="12"/>
      <c r="F41" s="12"/>
      <c r="G41" s="12"/>
      <c r="H41" s="12"/>
      <c r="I41" s="12"/>
      <c r="J41" s="12"/>
      <c r="K41" s="12"/>
      <c r="L41" s="12"/>
      <c r="M41" s="12"/>
      <c r="N41" s="12"/>
      <c r="O41" s="12"/>
      <c r="P41" s="12"/>
    </row>
    <row r="42" spans="1:16" x14ac:dyDescent="0.3">
      <c r="A42" s="12"/>
      <c r="B42" s="12"/>
      <c r="C42" s="12"/>
      <c r="D42" s="12"/>
      <c r="E42" s="12"/>
      <c r="F42" s="12"/>
      <c r="G42" s="12"/>
      <c r="H42" s="12"/>
      <c r="I42" s="12"/>
      <c r="J42" s="12"/>
      <c r="K42" s="12"/>
      <c r="L42" s="12"/>
      <c r="M42" s="12"/>
      <c r="N42" s="12"/>
      <c r="O42" s="12"/>
      <c r="P42" s="12"/>
    </row>
    <row r="43" spans="1:16" x14ac:dyDescent="0.3">
      <c r="A43" s="12"/>
      <c r="B43" s="12"/>
      <c r="C43" s="12"/>
      <c r="D43" s="12"/>
      <c r="E43" s="12"/>
      <c r="F43" s="12"/>
      <c r="G43" s="12"/>
      <c r="H43" s="12"/>
      <c r="I43" s="12"/>
      <c r="J43" s="12"/>
      <c r="K43" s="12"/>
      <c r="L43" s="12"/>
      <c r="M43" s="12"/>
      <c r="N43" s="12"/>
      <c r="O43" s="12"/>
      <c r="P43" s="12"/>
    </row>
    <row r="44" spans="1:16" x14ac:dyDescent="0.3">
      <c r="A44" s="12"/>
      <c r="B44" s="12"/>
      <c r="C44" s="12"/>
      <c r="D44" s="12"/>
      <c r="E44" s="12"/>
      <c r="F44" s="12"/>
      <c r="G44" s="12"/>
      <c r="H44" s="12"/>
      <c r="I44" s="12"/>
      <c r="J44" s="12"/>
      <c r="K44" s="12"/>
      <c r="L44" s="12"/>
      <c r="M44" s="12"/>
      <c r="N44" s="12"/>
      <c r="O44" s="12"/>
      <c r="P44" s="12"/>
    </row>
    <row r="45" spans="1:16" x14ac:dyDescent="0.3">
      <c r="A45" s="12"/>
      <c r="B45" s="12"/>
      <c r="C45" s="12"/>
      <c r="D45" s="12"/>
      <c r="E45" s="12"/>
      <c r="F45" s="12"/>
      <c r="G45" s="12"/>
      <c r="H45" s="12"/>
      <c r="I45" s="12"/>
      <c r="J45" s="12"/>
      <c r="K45" s="12"/>
      <c r="L45" s="12"/>
      <c r="M45" s="12"/>
      <c r="N45" s="12"/>
      <c r="O45" s="12"/>
      <c r="P45" s="12"/>
    </row>
    <row r="46" spans="1:16" x14ac:dyDescent="0.3">
      <c r="A46" s="12"/>
      <c r="B46" s="12"/>
      <c r="C46" s="12"/>
      <c r="D46" s="12"/>
      <c r="E46" s="12"/>
      <c r="F46" s="12"/>
      <c r="G46" s="12"/>
      <c r="H46" s="12"/>
      <c r="I46" s="12"/>
      <c r="J46" s="12"/>
      <c r="K46" s="12"/>
      <c r="L46" s="12"/>
      <c r="M46" s="12"/>
      <c r="N46" s="12"/>
      <c r="O46" s="12"/>
      <c r="P46" s="12"/>
    </row>
    <row r="47" spans="1:16" x14ac:dyDescent="0.3">
      <c r="A47" s="12"/>
      <c r="B47" s="12"/>
      <c r="C47" s="12"/>
      <c r="D47" s="12"/>
      <c r="E47" s="12"/>
      <c r="F47" s="12"/>
      <c r="G47" s="12"/>
      <c r="H47" s="12"/>
      <c r="I47" s="12"/>
      <c r="J47" s="12"/>
      <c r="K47" s="12"/>
      <c r="L47" s="12"/>
      <c r="M47" s="12"/>
      <c r="N47" s="12"/>
      <c r="O47" s="12"/>
      <c r="P47" s="12"/>
    </row>
    <row r="48" spans="1:16" x14ac:dyDescent="0.3">
      <c r="A48" s="12"/>
      <c r="B48" s="12"/>
      <c r="C48" s="12"/>
      <c r="D48" s="12"/>
      <c r="E48" s="12"/>
      <c r="F48" s="12"/>
      <c r="G48" s="12"/>
      <c r="H48" s="12"/>
      <c r="I48" s="12"/>
      <c r="J48" s="12"/>
      <c r="K48" s="12"/>
      <c r="L48" s="12"/>
      <c r="M48" s="12"/>
      <c r="N48" s="12"/>
      <c r="O48" s="12"/>
      <c r="P48" s="12"/>
    </row>
    <row r="49" spans="1:16" x14ac:dyDescent="0.3">
      <c r="A49" s="12"/>
      <c r="B49" s="12"/>
      <c r="C49" s="12"/>
      <c r="D49" s="12"/>
      <c r="E49" s="12"/>
      <c r="F49" s="12"/>
      <c r="G49" s="12"/>
      <c r="H49" s="12"/>
      <c r="I49" s="12"/>
      <c r="J49" s="12"/>
      <c r="K49" s="12"/>
      <c r="L49" s="12"/>
      <c r="M49" s="12"/>
      <c r="N49" s="12"/>
      <c r="O49" s="12"/>
      <c r="P49" s="12"/>
    </row>
    <row r="50" spans="1:16" ht="14.3" customHeight="1" x14ac:dyDescent="0.3">
      <c r="A50" s="12"/>
      <c r="B50" s="12"/>
      <c r="C50" s="12"/>
      <c r="D50" s="63" t="s">
        <v>269</v>
      </c>
      <c r="E50" s="63"/>
      <c r="F50" s="63"/>
      <c r="G50" s="63"/>
      <c r="H50" s="63"/>
      <c r="I50" s="63"/>
      <c r="J50" s="63"/>
      <c r="K50" s="63"/>
      <c r="L50" s="63"/>
      <c r="M50" s="63"/>
      <c r="N50" s="12"/>
      <c r="O50" s="12"/>
      <c r="P50" s="12"/>
    </row>
    <row r="51" spans="1:16" ht="20.25" customHeight="1" thickBot="1" x14ac:dyDescent="0.35">
      <c r="A51" s="12"/>
      <c r="B51" s="12"/>
      <c r="C51" s="12"/>
      <c r="D51" s="64"/>
      <c r="E51" s="64"/>
      <c r="F51" s="64"/>
      <c r="G51" s="64"/>
      <c r="H51" s="64"/>
      <c r="I51" s="64"/>
      <c r="J51" s="64"/>
      <c r="K51" s="64"/>
      <c r="L51" s="64"/>
      <c r="M51" s="64"/>
      <c r="N51" s="12"/>
      <c r="O51" s="12"/>
      <c r="P51" s="12"/>
    </row>
    <row r="52" spans="1:16" ht="14.95" thickTop="1" x14ac:dyDescent="0.3">
      <c r="A52" s="12"/>
      <c r="B52" s="12"/>
      <c r="C52" s="12"/>
      <c r="D52" s="12"/>
      <c r="E52" s="12"/>
      <c r="F52" s="12"/>
      <c r="G52" s="12"/>
      <c r="H52" s="12"/>
      <c r="I52" s="12"/>
      <c r="J52" s="12"/>
      <c r="K52" s="12"/>
      <c r="L52" s="12"/>
      <c r="M52" s="12"/>
      <c r="N52" s="12"/>
      <c r="O52" s="12"/>
      <c r="P52" s="12"/>
    </row>
    <row r="53" spans="1:16" x14ac:dyDescent="0.3">
      <c r="A53" s="12"/>
      <c r="B53" s="12"/>
      <c r="C53" s="12"/>
      <c r="D53" s="12"/>
      <c r="E53" s="12"/>
      <c r="F53" s="12"/>
      <c r="G53" s="12"/>
      <c r="H53" s="12"/>
      <c r="I53" s="12"/>
      <c r="J53" s="12"/>
      <c r="K53" s="12"/>
      <c r="L53" s="12"/>
      <c r="M53" s="12"/>
      <c r="N53" s="12"/>
      <c r="O53" s="12"/>
      <c r="P53" s="12"/>
    </row>
    <row r="54" spans="1:16" x14ac:dyDescent="0.3">
      <c r="A54" s="12"/>
      <c r="B54" s="12"/>
      <c r="C54" s="12"/>
      <c r="D54" s="12"/>
      <c r="E54" s="12"/>
      <c r="F54" s="12"/>
      <c r="G54" s="12"/>
      <c r="H54" s="12"/>
      <c r="I54" s="12"/>
      <c r="J54" s="12"/>
      <c r="K54" s="12"/>
      <c r="L54" s="12"/>
      <c r="M54" s="12"/>
      <c r="N54" s="12"/>
      <c r="O54" s="12"/>
      <c r="P54" s="12"/>
    </row>
    <row r="55" spans="1:16" ht="18.7" customHeight="1" x14ac:dyDescent="0.3">
      <c r="A55" s="12"/>
      <c r="B55" s="12"/>
      <c r="C55" s="12"/>
      <c r="D55" s="12"/>
      <c r="E55" s="12"/>
      <c r="F55" s="12"/>
      <c r="G55" s="12"/>
      <c r="H55" s="12"/>
      <c r="I55" s="12"/>
      <c r="J55" s="12"/>
      <c r="K55" s="12"/>
      <c r="L55" s="67"/>
      <c r="M55" s="67"/>
      <c r="N55" s="12"/>
      <c r="O55" s="12"/>
      <c r="P55" s="12"/>
    </row>
    <row r="56" spans="1:16" ht="15.55" x14ac:dyDescent="0.3">
      <c r="A56" s="12"/>
      <c r="B56" s="12"/>
      <c r="C56" s="12"/>
      <c r="D56" s="12"/>
      <c r="E56" s="12"/>
      <c r="F56" s="12"/>
      <c r="G56" s="12"/>
      <c r="H56" s="12"/>
      <c r="I56" s="12"/>
      <c r="J56" s="12"/>
      <c r="K56" s="12"/>
      <c r="L56" s="68"/>
      <c r="M56" s="68"/>
      <c r="N56" s="12"/>
      <c r="O56" s="12"/>
      <c r="P56" s="12"/>
    </row>
    <row r="57" spans="1:16" ht="15.55" x14ac:dyDescent="0.3">
      <c r="A57" s="12"/>
      <c r="B57" s="12"/>
      <c r="C57" s="12"/>
      <c r="D57" s="12"/>
      <c r="E57" s="12"/>
      <c r="F57" s="12"/>
      <c r="G57" s="12"/>
      <c r="H57" s="12"/>
      <c r="I57" s="12"/>
      <c r="J57" s="12"/>
      <c r="K57" s="12"/>
      <c r="L57" s="14"/>
      <c r="M57" s="14"/>
      <c r="N57" s="12"/>
      <c r="O57" s="12"/>
      <c r="P57" s="12"/>
    </row>
    <row r="58" spans="1:16" ht="15.55" x14ac:dyDescent="0.3">
      <c r="A58" s="12"/>
      <c r="B58" s="12"/>
      <c r="C58" s="12"/>
      <c r="D58" s="12"/>
      <c r="E58" s="12"/>
      <c r="F58" s="12"/>
      <c r="G58" s="12"/>
      <c r="H58" s="12"/>
      <c r="I58" s="12"/>
      <c r="J58" s="12"/>
      <c r="K58" s="12"/>
      <c r="L58" s="67"/>
      <c r="M58" s="67"/>
      <c r="N58" s="12"/>
      <c r="O58" s="12"/>
      <c r="P58" s="12"/>
    </row>
    <row r="59" spans="1:16" ht="15.55" x14ac:dyDescent="0.3">
      <c r="A59" s="12"/>
      <c r="B59" s="12"/>
      <c r="C59" s="12"/>
      <c r="D59" s="12"/>
      <c r="E59" s="12"/>
      <c r="F59" s="12"/>
      <c r="G59" s="12"/>
      <c r="H59" s="12"/>
      <c r="I59" s="12"/>
      <c r="J59" s="12"/>
      <c r="K59" s="12"/>
      <c r="L59" s="68"/>
      <c r="M59" s="68"/>
      <c r="N59" s="12"/>
      <c r="O59" s="12"/>
      <c r="P59" s="12"/>
    </row>
    <row r="60" spans="1:16" x14ac:dyDescent="0.3">
      <c r="A60" s="12"/>
      <c r="B60" s="12"/>
      <c r="C60" s="12"/>
      <c r="D60" s="12"/>
      <c r="E60" s="12"/>
      <c r="F60" s="12"/>
      <c r="G60" s="12"/>
      <c r="H60" s="12"/>
      <c r="I60" s="12"/>
      <c r="J60" s="12"/>
      <c r="K60" s="12"/>
      <c r="L60" s="12"/>
      <c r="M60" s="12"/>
      <c r="N60" s="12"/>
      <c r="O60" s="12"/>
      <c r="P60" s="12"/>
    </row>
    <row r="61" spans="1:16" x14ac:dyDescent="0.3">
      <c r="A61" s="12"/>
      <c r="B61" s="12"/>
      <c r="C61" s="12"/>
      <c r="D61" s="12"/>
      <c r="E61" s="12"/>
      <c r="F61" s="12"/>
      <c r="G61" s="12"/>
      <c r="H61" s="12"/>
      <c r="I61" s="12"/>
      <c r="J61" s="12"/>
      <c r="K61" s="12"/>
      <c r="L61" s="69"/>
      <c r="M61" s="69"/>
      <c r="N61" s="12"/>
      <c r="O61" s="12"/>
      <c r="P61" s="12"/>
    </row>
    <row r="62" spans="1:16" x14ac:dyDescent="0.3">
      <c r="A62" s="12"/>
      <c r="B62" s="12"/>
      <c r="C62" s="12"/>
      <c r="D62" s="12"/>
      <c r="E62" s="12"/>
      <c r="F62" s="12"/>
      <c r="G62" s="12"/>
      <c r="H62" s="12"/>
      <c r="I62" s="12"/>
      <c r="J62" s="12"/>
      <c r="K62" s="12"/>
      <c r="L62" s="70"/>
      <c r="M62" s="70"/>
      <c r="N62" s="12"/>
      <c r="O62" s="12"/>
      <c r="P62" s="12"/>
    </row>
    <row r="63" spans="1:16" x14ac:dyDescent="0.3">
      <c r="A63" s="12"/>
      <c r="B63" s="12"/>
      <c r="C63" s="12"/>
      <c r="D63" s="12"/>
      <c r="E63" s="12"/>
      <c r="F63" s="12"/>
      <c r="G63" s="12"/>
      <c r="H63" s="12"/>
      <c r="I63" s="12"/>
      <c r="J63" s="12"/>
      <c r="K63" s="12"/>
      <c r="L63" s="12"/>
      <c r="M63" s="12"/>
      <c r="N63" s="12"/>
      <c r="O63" s="12"/>
      <c r="P63" s="12"/>
    </row>
    <row r="64" spans="1:16" x14ac:dyDescent="0.3">
      <c r="A64" s="12"/>
      <c r="B64" s="12"/>
      <c r="C64" s="12"/>
      <c r="D64" s="12"/>
      <c r="E64" s="12"/>
      <c r="F64" s="12"/>
      <c r="G64" s="12"/>
      <c r="H64" s="12"/>
      <c r="I64" s="12"/>
      <c r="J64" s="12"/>
      <c r="K64" s="12"/>
      <c r="L64" s="12"/>
      <c r="M64" s="12"/>
      <c r="N64" s="12"/>
      <c r="O64" s="12"/>
      <c r="P64" s="12"/>
    </row>
    <row r="65" spans="1:16" x14ac:dyDescent="0.3">
      <c r="A65" s="12"/>
      <c r="B65" s="12"/>
      <c r="C65" s="12"/>
      <c r="D65" s="12"/>
      <c r="E65" s="12"/>
      <c r="F65" s="12"/>
      <c r="G65" s="12"/>
      <c r="H65" s="12"/>
      <c r="I65" s="12"/>
      <c r="J65" s="12"/>
      <c r="K65" s="12"/>
      <c r="L65" s="12"/>
      <c r="M65" s="12"/>
      <c r="N65" s="12"/>
      <c r="O65" s="12"/>
      <c r="P65" s="12"/>
    </row>
    <row r="66" spans="1:16" x14ac:dyDescent="0.3">
      <c r="A66" s="12"/>
      <c r="B66" s="12"/>
      <c r="C66" s="12"/>
      <c r="D66" s="12"/>
      <c r="E66" s="12"/>
      <c r="F66" s="12"/>
      <c r="G66" s="12"/>
      <c r="H66" s="12"/>
      <c r="I66" s="12"/>
      <c r="J66" s="12"/>
      <c r="K66" s="12"/>
      <c r="L66" s="12"/>
      <c r="M66" s="12"/>
      <c r="N66" s="12"/>
      <c r="O66" s="12"/>
      <c r="P66" s="12"/>
    </row>
    <row r="67" spans="1:16" x14ac:dyDescent="0.3">
      <c r="A67" s="12"/>
      <c r="B67" s="12"/>
      <c r="C67" s="12"/>
      <c r="D67" s="12"/>
      <c r="E67" s="12"/>
      <c r="F67" s="12"/>
      <c r="G67" s="12"/>
      <c r="H67" s="12"/>
      <c r="I67" s="12"/>
      <c r="J67" s="12"/>
      <c r="K67" s="12"/>
      <c r="L67" s="12"/>
      <c r="M67" s="12"/>
      <c r="N67" s="12"/>
      <c r="O67" s="12"/>
      <c r="P67" s="12"/>
    </row>
    <row r="68" spans="1:16" x14ac:dyDescent="0.3">
      <c r="A68" s="12"/>
      <c r="B68" s="12"/>
      <c r="C68" s="12"/>
      <c r="D68" s="12"/>
      <c r="E68" s="12"/>
      <c r="F68" s="12"/>
      <c r="G68" s="12"/>
      <c r="H68" s="12"/>
      <c r="I68" s="12"/>
      <c r="J68" s="12"/>
      <c r="K68" s="12"/>
      <c r="L68" s="12"/>
      <c r="M68" s="12"/>
      <c r="N68" s="12"/>
      <c r="O68" s="12"/>
      <c r="P68" s="12"/>
    </row>
    <row r="69" spans="1:16" x14ac:dyDescent="0.3">
      <c r="A69" s="12"/>
      <c r="B69" s="12"/>
      <c r="C69" s="12"/>
      <c r="D69" s="12"/>
      <c r="E69" s="12"/>
      <c r="F69" s="12"/>
      <c r="G69" s="12"/>
      <c r="H69" s="12"/>
      <c r="I69" s="12"/>
      <c r="J69" s="12"/>
      <c r="K69" s="12"/>
      <c r="L69" s="12"/>
      <c r="M69" s="12"/>
      <c r="N69" s="12"/>
      <c r="O69" s="12"/>
      <c r="P69" s="12"/>
    </row>
    <row r="70" spans="1:16" x14ac:dyDescent="0.3">
      <c r="A70" s="12"/>
      <c r="B70" s="12"/>
      <c r="C70" s="12"/>
      <c r="D70" s="12"/>
      <c r="E70" s="12"/>
      <c r="F70" s="12"/>
      <c r="G70" s="12"/>
      <c r="H70" s="12"/>
      <c r="I70" s="12"/>
      <c r="J70" s="12"/>
      <c r="K70" s="12"/>
      <c r="L70" s="12"/>
      <c r="M70" s="12"/>
      <c r="N70" s="12"/>
      <c r="O70" s="12"/>
      <c r="P70" s="12"/>
    </row>
    <row r="71" spans="1:16" x14ac:dyDescent="0.3">
      <c r="A71" s="12"/>
      <c r="B71" s="12"/>
      <c r="C71" s="12"/>
      <c r="D71" s="12"/>
      <c r="E71" s="12"/>
      <c r="F71" s="12"/>
      <c r="G71" s="12"/>
      <c r="H71" s="12"/>
      <c r="I71" s="12"/>
      <c r="J71" s="12"/>
      <c r="K71" s="12"/>
      <c r="L71" s="12"/>
      <c r="M71" s="12"/>
      <c r="N71" s="12"/>
      <c r="O71" s="12"/>
      <c r="P71" s="12"/>
    </row>
    <row r="72" spans="1:16" x14ac:dyDescent="0.3">
      <c r="A72" s="12"/>
      <c r="B72" s="12"/>
      <c r="C72" s="12"/>
      <c r="D72" s="12"/>
      <c r="E72" s="12"/>
      <c r="F72" s="12"/>
      <c r="G72" s="12"/>
      <c r="H72" s="12"/>
      <c r="I72" s="12"/>
      <c r="J72" s="12"/>
      <c r="K72" s="12"/>
      <c r="L72" s="12"/>
      <c r="M72" s="12"/>
      <c r="N72" s="12"/>
      <c r="O72" s="12"/>
      <c r="P72" s="12"/>
    </row>
    <row r="73" spans="1:16" x14ac:dyDescent="0.3">
      <c r="A73" s="12"/>
      <c r="B73" s="12"/>
      <c r="C73" s="12"/>
      <c r="D73" s="12"/>
      <c r="E73" s="12"/>
      <c r="F73" s="12"/>
      <c r="G73" s="12"/>
      <c r="H73" s="12"/>
      <c r="I73" s="12"/>
      <c r="J73" s="12"/>
      <c r="K73" s="12"/>
      <c r="L73" s="12"/>
      <c r="M73" s="12"/>
      <c r="N73" s="12"/>
      <c r="O73" s="12"/>
      <c r="P73" s="12"/>
    </row>
    <row r="74" spans="1:16" x14ac:dyDescent="0.3">
      <c r="A74" s="12"/>
      <c r="B74" s="12"/>
      <c r="C74" s="12"/>
      <c r="D74" s="12"/>
      <c r="E74" s="12"/>
      <c r="F74" s="12"/>
      <c r="G74" s="12"/>
      <c r="H74" s="12"/>
      <c r="I74" s="12"/>
      <c r="J74" s="12"/>
      <c r="K74" s="12"/>
      <c r="L74" s="12"/>
      <c r="M74" s="12"/>
      <c r="N74" s="12"/>
      <c r="O74" s="12"/>
      <c r="P74" s="12"/>
    </row>
    <row r="75" spans="1:16" x14ac:dyDescent="0.3">
      <c r="A75" s="12"/>
      <c r="B75" s="12"/>
      <c r="C75" s="12"/>
      <c r="D75" s="12"/>
      <c r="E75" s="12"/>
      <c r="F75" s="12"/>
      <c r="G75" s="12"/>
      <c r="H75" s="12"/>
      <c r="I75" s="12"/>
      <c r="J75" s="12"/>
      <c r="K75" s="12"/>
      <c r="L75" s="12"/>
      <c r="M75" s="12"/>
      <c r="N75" s="12"/>
      <c r="O75" s="12"/>
      <c r="P75" s="12"/>
    </row>
    <row r="76" spans="1:16" x14ac:dyDescent="0.3">
      <c r="A76" s="12"/>
      <c r="B76" s="12"/>
      <c r="C76" s="12"/>
      <c r="D76" s="12"/>
      <c r="E76" s="12"/>
      <c r="F76" s="12"/>
      <c r="G76" s="12"/>
      <c r="H76" s="12"/>
      <c r="I76" s="12"/>
      <c r="J76" s="12"/>
      <c r="K76" s="12"/>
      <c r="L76" s="12"/>
      <c r="M76" s="12"/>
      <c r="N76" s="12"/>
      <c r="O76" s="12"/>
      <c r="P76" s="12"/>
    </row>
    <row r="77" spans="1:16" x14ac:dyDescent="0.3">
      <c r="A77" s="12"/>
      <c r="B77" s="12"/>
      <c r="C77" s="12"/>
      <c r="D77" s="12"/>
      <c r="E77" s="12"/>
      <c r="F77" s="12"/>
      <c r="G77" s="12"/>
      <c r="H77" s="12"/>
      <c r="I77" s="12"/>
      <c r="J77" s="12"/>
      <c r="K77" s="12"/>
      <c r="L77" s="12"/>
      <c r="M77" s="12"/>
      <c r="N77" s="12"/>
      <c r="O77" s="12"/>
      <c r="P77" s="12"/>
    </row>
    <row r="78" spans="1:16" x14ac:dyDescent="0.3">
      <c r="A78" s="12"/>
      <c r="B78" s="12"/>
      <c r="C78" s="12"/>
      <c r="D78" s="12"/>
      <c r="E78" s="12"/>
      <c r="F78" s="12"/>
      <c r="G78" s="12"/>
      <c r="H78" s="12"/>
      <c r="I78" s="12"/>
      <c r="J78" s="12"/>
      <c r="K78" s="12"/>
      <c r="L78" s="12"/>
      <c r="M78" s="12"/>
      <c r="N78" s="12"/>
      <c r="O78" s="12"/>
      <c r="P78" s="12"/>
    </row>
    <row r="79" spans="1:16" x14ac:dyDescent="0.3">
      <c r="A79" s="12"/>
      <c r="B79" s="12"/>
      <c r="C79" s="12"/>
      <c r="D79" s="12"/>
      <c r="E79" s="12"/>
      <c r="F79" s="12"/>
      <c r="G79" s="12"/>
      <c r="H79" s="12"/>
      <c r="I79" s="12"/>
      <c r="J79" s="12"/>
      <c r="K79" s="12"/>
      <c r="L79" s="12"/>
      <c r="M79" s="12"/>
      <c r="N79" s="12"/>
      <c r="O79" s="12"/>
      <c r="P79" s="12"/>
    </row>
    <row r="80" spans="1:16" x14ac:dyDescent="0.3">
      <c r="A80" s="12"/>
      <c r="B80" s="12"/>
      <c r="C80" s="12"/>
      <c r="D80" s="12"/>
      <c r="E80" s="12"/>
      <c r="F80" s="12"/>
      <c r="G80" s="12"/>
      <c r="H80" s="12"/>
      <c r="I80" s="12"/>
      <c r="J80" s="12"/>
      <c r="K80" s="12"/>
      <c r="L80" s="12"/>
      <c r="M80" s="12"/>
      <c r="N80" s="12"/>
      <c r="O80" s="12"/>
      <c r="P80" s="12"/>
    </row>
    <row r="81" spans="1:16" x14ac:dyDescent="0.3">
      <c r="A81" s="12"/>
      <c r="B81" s="12"/>
      <c r="C81" s="12"/>
      <c r="D81" s="12"/>
      <c r="E81" s="12"/>
      <c r="F81" s="12"/>
      <c r="G81" s="12"/>
      <c r="H81" s="12"/>
      <c r="I81" s="12"/>
      <c r="J81" s="12"/>
      <c r="K81" s="12"/>
      <c r="L81" s="12"/>
      <c r="M81" s="12"/>
      <c r="N81" s="12"/>
      <c r="O81" s="12"/>
      <c r="P81" s="12"/>
    </row>
    <row r="82" spans="1:16" x14ac:dyDescent="0.3">
      <c r="A82" s="12"/>
      <c r="B82" s="12"/>
      <c r="C82" s="12"/>
      <c r="D82" s="12"/>
      <c r="E82" s="12"/>
      <c r="F82" s="12"/>
      <c r="G82" s="12"/>
      <c r="H82" s="12"/>
      <c r="I82" s="12"/>
      <c r="J82" s="12"/>
      <c r="K82" s="12"/>
      <c r="L82" s="12"/>
      <c r="M82" s="12"/>
      <c r="N82" s="12"/>
      <c r="O82" s="12"/>
      <c r="P82" s="12"/>
    </row>
    <row r="83" spans="1:16" x14ac:dyDescent="0.3">
      <c r="A83" s="12"/>
      <c r="B83" s="12"/>
      <c r="C83" s="12"/>
      <c r="D83" s="12"/>
      <c r="E83" s="12"/>
      <c r="F83" s="12"/>
      <c r="G83" s="12"/>
      <c r="H83" s="12"/>
      <c r="I83" s="12"/>
      <c r="J83" s="12"/>
      <c r="K83" s="12"/>
      <c r="L83" s="12"/>
      <c r="M83" s="12"/>
      <c r="N83" s="12"/>
      <c r="O83" s="12"/>
      <c r="P83" s="12"/>
    </row>
    <row r="84" spans="1:16" x14ac:dyDescent="0.3">
      <c r="A84" s="12"/>
      <c r="B84" s="12"/>
      <c r="C84" s="12"/>
      <c r="D84" s="12"/>
      <c r="E84" s="12"/>
      <c r="F84" s="12"/>
      <c r="G84" s="12"/>
      <c r="H84" s="12"/>
      <c r="I84" s="12"/>
      <c r="J84" s="12"/>
      <c r="K84" s="12"/>
      <c r="L84" s="12"/>
      <c r="M84" s="12"/>
      <c r="N84" s="12"/>
      <c r="O84" s="12"/>
      <c r="P84" s="12"/>
    </row>
    <row r="85" spans="1:16" x14ac:dyDescent="0.3">
      <c r="A85" s="12"/>
      <c r="B85" s="12"/>
      <c r="C85" s="12"/>
      <c r="D85" s="12"/>
      <c r="E85" s="12"/>
      <c r="F85" s="12"/>
      <c r="G85" s="12"/>
      <c r="H85" s="12"/>
      <c r="I85" s="12"/>
      <c r="J85" s="12"/>
      <c r="K85" s="12"/>
      <c r="L85" s="12"/>
      <c r="M85" s="12"/>
      <c r="N85" s="12"/>
      <c r="O85" s="12"/>
      <c r="P85" s="12"/>
    </row>
    <row r="86" spans="1:16" x14ac:dyDescent="0.3">
      <c r="A86" s="12"/>
      <c r="B86" s="12"/>
      <c r="C86" s="12"/>
      <c r="D86" s="12"/>
      <c r="E86" s="12"/>
      <c r="F86" s="12"/>
      <c r="G86" s="12"/>
      <c r="H86" s="12"/>
      <c r="I86" s="12"/>
      <c r="J86" s="12"/>
      <c r="K86" s="12"/>
      <c r="L86" s="12"/>
      <c r="M86" s="12"/>
      <c r="N86" s="12"/>
      <c r="O86" s="12"/>
      <c r="P86" s="12"/>
    </row>
    <row r="87" spans="1:16" x14ac:dyDescent="0.3">
      <c r="A87" s="12"/>
      <c r="B87" s="12"/>
      <c r="C87" s="12"/>
      <c r="D87" s="12"/>
      <c r="E87" s="12"/>
      <c r="F87" s="12"/>
      <c r="G87" s="12"/>
      <c r="H87" s="12"/>
      <c r="I87" s="12"/>
      <c r="J87" s="12"/>
      <c r="K87" s="12"/>
      <c r="L87" s="12"/>
      <c r="M87" s="12"/>
      <c r="N87" s="12"/>
      <c r="O87" s="12"/>
      <c r="P87" s="12"/>
    </row>
    <row r="88" spans="1:16" x14ac:dyDescent="0.3">
      <c r="A88" s="12"/>
      <c r="B88" s="12"/>
      <c r="C88" s="12"/>
      <c r="D88" s="12"/>
      <c r="E88" s="12"/>
      <c r="F88" s="12"/>
      <c r="G88" s="12"/>
      <c r="H88" s="12"/>
      <c r="I88" s="12"/>
      <c r="J88" s="12"/>
      <c r="K88" s="12"/>
      <c r="L88" s="12"/>
      <c r="M88" s="12"/>
      <c r="N88" s="12"/>
      <c r="O88" s="12"/>
      <c r="P88" s="12"/>
    </row>
    <row r="89" spans="1:16" x14ac:dyDescent="0.3">
      <c r="A89" s="12"/>
      <c r="B89" s="12"/>
      <c r="C89" s="12"/>
      <c r="D89" s="12"/>
      <c r="E89" s="12"/>
      <c r="F89" s="12"/>
      <c r="G89" s="12"/>
      <c r="H89" s="12"/>
      <c r="I89" s="12"/>
      <c r="J89" s="12"/>
      <c r="K89" s="12"/>
      <c r="L89" s="12"/>
      <c r="M89" s="12"/>
      <c r="N89" s="12"/>
      <c r="O89" s="12"/>
      <c r="P89" s="12"/>
    </row>
    <row r="90" spans="1:16" x14ac:dyDescent="0.3">
      <c r="A90" s="12"/>
      <c r="B90" s="12"/>
      <c r="C90" s="12"/>
      <c r="D90" s="12"/>
      <c r="E90" s="12"/>
      <c r="F90" s="12"/>
      <c r="G90" s="12"/>
      <c r="H90" s="12"/>
      <c r="I90" s="12"/>
      <c r="J90" s="12"/>
      <c r="K90" s="12"/>
      <c r="L90" s="12"/>
      <c r="M90" s="12"/>
      <c r="N90" s="12"/>
      <c r="O90" s="12"/>
      <c r="P90" s="12"/>
    </row>
    <row r="91" spans="1:16" x14ac:dyDescent="0.3">
      <c r="A91" s="12"/>
      <c r="B91" s="12"/>
      <c r="C91" s="12"/>
      <c r="D91" s="12"/>
      <c r="E91" s="12"/>
      <c r="F91" s="12"/>
      <c r="G91" s="12"/>
      <c r="H91" s="12"/>
      <c r="I91" s="12"/>
      <c r="J91" s="12"/>
      <c r="K91" s="12"/>
      <c r="L91" s="12"/>
      <c r="M91" s="12"/>
      <c r="N91" s="12"/>
      <c r="O91" s="12"/>
      <c r="P91" s="12"/>
    </row>
    <row r="92" spans="1:16" x14ac:dyDescent="0.3">
      <c r="A92" s="12"/>
      <c r="B92" s="12"/>
      <c r="C92" s="12"/>
      <c r="D92" s="12"/>
      <c r="E92" s="12"/>
      <c r="F92" s="12"/>
      <c r="G92" s="12"/>
      <c r="H92" s="12"/>
      <c r="I92" s="12"/>
      <c r="J92" s="12"/>
      <c r="K92" s="12"/>
      <c r="L92" s="12"/>
      <c r="M92" s="12"/>
      <c r="N92" s="12"/>
      <c r="O92" s="12"/>
      <c r="P92" s="12"/>
    </row>
    <row r="93" spans="1:16" x14ac:dyDescent="0.3">
      <c r="A93" s="12"/>
      <c r="B93" s="12"/>
      <c r="C93" s="12"/>
      <c r="D93" s="12"/>
      <c r="E93" s="12"/>
      <c r="F93" s="12"/>
      <c r="G93" s="12"/>
      <c r="H93" s="12"/>
      <c r="I93" s="12"/>
      <c r="J93" s="12"/>
      <c r="K93" s="12"/>
      <c r="L93" s="12"/>
      <c r="M93" s="12"/>
      <c r="N93" s="12"/>
      <c r="O93" s="12"/>
      <c r="P93" s="12"/>
    </row>
    <row r="94" spans="1:16" x14ac:dyDescent="0.3">
      <c r="A94" s="12"/>
      <c r="B94" s="12"/>
      <c r="C94" s="12"/>
      <c r="D94" s="12"/>
      <c r="E94" s="12"/>
      <c r="F94" s="12"/>
      <c r="G94" s="12"/>
      <c r="H94" s="12"/>
      <c r="I94" s="12"/>
      <c r="J94" s="12"/>
      <c r="K94" s="12"/>
      <c r="L94" s="12"/>
      <c r="M94" s="12"/>
      <c r="N94" s="12"/>
      <c r="O94" s="12"/>
      <c r="P94" s="12"/>
    </row>
    <row r="95" spans="1:16" x14ac:dyDescent="0.3">
      <c r="A95" s="12"/>
      <c r="B95" s="12"/>
      <c r="C95" s="12"/>
      <c r="D95" s="12"/>
      <c r="E95" s="12"/>
      <c r="F95" s="12"/>
      <c r="G95" s="12"/>
      <c r="H95" s="12"/>
      <c r="I95" s="12"/>
      <c r="J95" s="12"/>
      <c r="K95" s="12"/>
      <c r="L95" s="12"/>
      <c r="M95" s="12"/>
      <c r="N95" s="12"/>
      <c r="O95" s="12"/>
      <c r="P95" s="12"/>
    </row>
    <row r="96" spans="1:16" x14ac:dyDescent="0.3">
      <c r="A96" s="12"/>
      <c r="B96" s="12"/>
      <c r="C96" s="12"/>
      <c r="D96" s="12"/>
      <c r="E96" s="12"/>
      <c r="F96" s="12"/>
      <c r="G96" s="12"/>
      <c r="H96" s="12"/>
      <c r="I96" s="12"/>
      <c r="J96" s="12"/>
      <c r="K96" s="12"/>
      <c r="L96" s="12"/>
      <c r="M96" s="12"/>
      <c r="N96" s="12"/>
      <c r="O96" s="12"/>
      <c r="P96" s="12"/>
    </row>
    <row r="97" spans="1:16" x14ac:dyDescent="0.3">
      <c r="A97" s="12"/>
      <c r="B97" s="12"/>
      <c r="C97" s="12"/>
      <c r="D97" s="12"/>
      <c r="E97" s="12"/>
      <c r="F97" s="12"/>
      <c r="G97" s="12"/>
      <c r="H97" s="12"/>
      <c r="I97" s="12"/>
      <c r="J97" s="12"/>
      <c r="K97" s="12"/>
      <c r="L97" s="12"/>
      <c r="M97" s="12"/>
      <c r="N97" s="12"/>
      <c r="O97" s="12"/>
      <c r="P97" s="12"/>
    </row>
    <row r="98" spans="1:16" x14ac:dyDescent="0.3">
      <c r="A98" s="12"/>
      <c r="B98" s="12"/>
      <c r="C98" s="12"/>
      <c r="D98" s="12"/>
      <c r="E98" s="12"/>
      <c r="F98" s="12"/>
      <c r="G98" s="12"/>
      <c r="H98" s="12"/>
      <c r="I98" s="12"/>
      <c r="J98" s="12"/>
      <c r="K98" s="12"/>
      <c r="L98" s="12"/>
      <c r="M98" s="12"/>
      <c r="N98" s="12"/>
      <c r="O98" s="12"/>
      <c r="P98" s="12"/>
    </row>
    <row r="99" spans="1:16" x14ac:dyDescent="0.3">
      <c r="A99" s="12"/>
      <c r="B99" s="12"/>
      <c r="C99" s="12"/>
      <c r="D99" s="12"/>
      <c r="E99" s="12"/>
      <c r="F99" s="12"/>
      <c r="G99" s="12"/>
      <c r="H99" s="12"/>
      <c r="I99" s="12"/>
      <c r="J99" s="12"/>
      <c r="K99" s="12"/>
      <c r="L99" s="12"/>
      <c r="M99" s="12"/>
      <c r="N99" s="12"/>
      <c r="O99" s="12"/>
      <c r="P99" s="12"/>
    </row>
    <row r="100" spans="1:16" x14ac:dyDescent="0.3">
      <c r="A100" s="12"/>
      <c r="B100" s="12"/>
      <c r="C100" s="12"/>
      <c r="D100" s="12"/>
      <c r="E100" s="12"/>
      <c r="F100" s="12"/>
      <c r="G100" s="12"/>
      <c r="H100" s="12"/>
      <c r="I100" s="12"/>
      <c r="J100" s="12"/>
      <c r="K100" s="12"/>
      <c r="L100" s="12"/>
      <c r="M100" s="12"/>
      <c r="N100" s="12"/>
      <c r="O100" s="12"/>
      <c r="P100" s="12"/>
    </row>
    <row r="101" spans="1:16" x14ac:dyDescent="0.3">
      <c r="A101" s="12"/>
      <c r="B101" s="12"/>
      <c r="C101" s="12"/>
      <c r="D101" s="12"/>
      <c r="E101" s="12"/>
      <c r="F101" s="12"/>
      <c r="G101" s="12"/>
      <c r="H101" s="12"/>
      <c r="I101" s="12"/>
      <c r="J101" s="12"/>
      <c r="K101" s="12"/>
      <c r="L101" s="12"/>
      <c r="M101" s="12"/>
      <c r="N101" s="12"/>
      <c r="O101" s="12"/>
      <c r="P101" s="12"/>
    </row>
    <row r="102" spans="1:16" x14ac:dyDescent="0.3">
      <c r="A102" s="12"/>
      <c r="B102" s="12"/>
      <c r="C102" s="12"/>
      <c r="D102" s="12"/>
      <c r="E102" s="12"/>
      <c r="F102" s="12"/>
      <c r="G102" s="12"/>
      <c r="H102" s="12"/>
      <c r="I102" s="12"/>
      <c r="J102" s="12"/>
      <c r="K102" s="12"/>
      <c r="L102" s="12"/>
      <c r="M102" s="12"/>
      <c r="N102" s="12"/>
      <c r="O102" s="12"/>
      <c r="P102" s="12"/>
    </row>
    <row r="103" spans="1:16" x14ac:dyDescent="0.3">
      <c r="A103" s="12"/>
      <c r="B103" s="12"/>
      <c r="C103" s="12"/>
      <c r="D103" s="12"/>
      <c r="E103" s="12"/>
      <c r="F103" s="12"/>
      <c r="G103" s="12"/>
      <c r="H103" s="12"/>
      <c r="I103" s="12"/>
      <c r="J103" s="12"/>
      <c r="K103" s="12"/>
      <c r="L103" s="12"/>
      <c r="M103" s="12"/>
      <c r="N103" s="12"/>
      <c r="O103" s="12"/>
      <c r="P103" s="12"/>
    </row>
    <row r="104" spans="1:16" x14ac:dyDescent="0.3">
      <c r="A104" s="12"/>
      <c r="B104" s="12"/>
      <c r="C104" s="12"/>
      <c r="D104" s="12"/>
      <c r="E104" s="12"/>
      <c r="F104" s="12"/>
      <c r="G104" s="12"/>
      <c r="H104" s="12"/>
      <c r="I104" s="12"/>
      <c r="J104" s="12"/>
      <c r="K104" s="12"/>
      <c r="L104" s="12"/>
      <c r="M104" s="12"/>
      <c r="N104" s="12"/>
      <c r="O104" s="12"/>
      <c r="P104" s="12"/>
    </row>
    <row r="105" spans="1:16" x14ac:dyDescent="0.3">
      <c r="A105" s="12"/>
      <c r="B105" s="12"/>
      <c r="C105" s="12"/>
      <c r="D105" s="12"/>
      <c r="E105" s="12"/>
      <c r="F105" s="12"/>
      <c r="G105" s="12"/>
      <c r="H105" s="12"/>
      <c r="I105" s="12"/>
      <c r="J105" s="12"/>
      <c r="K105" s="12"/>
      <c r="L105" s="12"/>
      <c r="M105" s="12"/>
      <c r="N105" s="12"/>
      <c r="O105" s="12"/>
      <c r="P105" s="12"/>
    </row>
    <row r="106" spans="1:16" x14ac:dyDescent="0.3">
      <c r="A106" s="12"/>
      <c r="B106" s="12"/>
      <c r="C106" s="12"/>
      <c r="D106" s="12"/>
      <c r="E106" s="12"/>
      <c r="F106" s="12"/>
      <c r="G106" s="12"/>
      <c r="H106" s="12"/>
      <c r="I106" s="12"/>
      <c r="J106" s="12"/>
      <c r="K106" s="12"/>
      <c r="L106" s="12"/>
      <c r="M106" s="12"/>
      <c r="N106" s="12"/>
      <c r="O106" s="12"/>
      <c r="P106" s="12"/>
    </row>
    <row r="107" spans="1:16" x14ac:dyDescent="0.3">
      <c r="A107" s="12"/>
      <c r="B107" s="12"/>
      <c r="C107" s="12"/>
      <c r="D107" s="12"/>
      <c r="E107" s="12"/>
      <c r="F107" s="12"/>
      <c r="G107" s="12"/>
      <c r="H107" s="12"/>
      <c r="I107" s="12"/>
      <c r="J107" s="12"/>
      <c r="K107" s="12"/>
      <c r="L107" s="12"/>
      <c r="M107" s="12"/>
      <c r="N107" s="12"/>
      <c r="O107" s="12"/>
      <c r="P107" s="12"/>
    </row>
    <row r="108" spans="1:16" x14ac:dyDescent="0.3">
      <c r="A108" s="12"/>
      <c r="B108" s="12"/>
      <c r="C108" s="12"/>
      <c r="D108" s="12"/>
      <c r="E108" s="12"/>
      <c r="F108" s="12"/>
      <c r="G108" s="12"/>
      <c r="H108" s="12"/>
      <c r="I108" s="12"/>
      <c r="J108" s="12"/>
      <c r="K108" s="12"/>
      <c r="L108" s="12"/>
      <c r="M108" s="12"/>
      <c r="N108" s="12"/>
      <c r="O108" s="12"/>
      <c r="P108" s="12"/>
    </row>
    <row r="109" spans="1:16" x14ac:dyDescent="0.3">
      <c r="A109" s="12"/>
      <c r="B109" s="12"/>
      <c r="C109" s="12"/>
      <c r="D109" s="12"/>
      <c r="E109" s="12"/>
      <c r="F109" s="12"/>
      <c r="G109" s="12"/>
      <c r="H109" s="12"/>
      <c r="I109" s="12"/>
      <c r="J109" s="12"/>
      <c r="K109" s="12"/>
      <c r="L109" s="12"/>
      <c r="M109" s="12"/>
      <c r="N109" s="12"/>
      <c r="O109" s="12"/>
      <c r="P109" s="12"/>
    </row>
    <row r="110" spans="1:16" x14ac:dyDescent="0.3">
      <c r="A110" s="12"/>
      <c r="B110" s="12"/>
      <c r="C110" s="12"/>
      <c r="D110" s="12"/>
      <c r="E110" s="12"/>
      <c r="F110" s="12"/>
      <c r="G110" s="12"/>
      <c r="H110" s="12"/>
      <c r="I110" s="12"/>
      <c r="J110" s="12"/>
      <c r="K110" s="12"/>
      <c r="L110" s="12"/>
      <c r="M110" s="12"/>
      <c r="N110" s="12"/>
      <c r="O110" s="12"/>
      <c r="P110" s="12"/>
    </row>
    <row r="111" spans="1:16" x14ac:dyDescent="0.3">
      <c r="A111" s="12"/>
      <c r="B111" s="12"/>
      <c r="C111" s="12"/>
      <c r="D111" s="12"/>
      <c r="E111" s="12"/>
      <c r="F111" s="12"/>
      <c r="G111" s="12"/>
      <c r="H111" s="12"/>
      <c r="I111" s="12"/>
      <c r="J111" s="12"/>
      <c r="K111" s="12"/>
      <c r="L111" s="12"/>
      <c r="M111" s="12"/>
      <c r="N111" s="12"/>
      <c r="O111" s="12"/>
      <c r="P111" s="12"/>
    </row>
    <row r="112" spans="1:16" x14ac:dyDescent="0.3">
      <c r="A112" s="12"/>
      <c r="B112" s="12"/>
      <c r="C112" s="12"/>
      <c r="D112" s="12"/>
      <c r="E112" s="12"/>
      <c r="F112" s="12"/>
      <c r="G112" s="12"/>
      <c r="H112" s="12"/>
      <c r="I112" s="12"/>
      <c r="J112" s="12"/>
      <c r="K112" s="12"/>
      <c r="L112" s="12"/>
      <c r="M112" s="12"/>
      <c r="N112" s="12"/>
      <c r="O112" s="12"/>
      <c r="P112" s="12"/>
    </row>
    <row r="113" spans="1:16" x14ac:dyDescent="0.3">
      <c r="A113" s="12"/>
      <c r="B113" s="12"/>
      <c r="C113" s="12"/>
      <c r="D113" s="12"/>
      <c r="E113" s="12"/>
      <c r="F113" s="12"/>
      <c r="G113" s="12"/>
      <c r="H113" s="12"/>
      <c r="I113" s="12"/>
      <c r="J113" s="12"/>
      <c r="K113" s="12"/>
      <c r="L113" s="12"/>
      <c r="M113" s="12"/>
      <c r="N113" s="12"/>
      <c r="O113" s="12"/>
      <c r="P113" s="12"/>
    </row>
    <row r="114" spans="1:16" x14ac:dyDescent="0.3">
      <c r="A114" s="12"/>
      <c r="B114" s="12"/>
      <c r="C114" s="12"/>
      <c r="D114" s="12"/>
      <c r="E114" s="12"/>
      <c r="F114" s="12"/>
      <c r="G114" s="12"/>
      <c r="H114" s="12"/>
      <c r="I114" s="12"/>
      <c r="J114" s="12"/>
      <c r="K114" s="12"/>
      <c r="L114" s="12"/>
      <c r="M114" s="12"/>
      <c r="N114" s="12"/>
      <c r="O114" s="12"/>
      <c r="P114" s="12"/>
    </row>
    <row r="115" spans="1:16" x14ac:dyDescent="0.3">
      <c r="A115" s="12"/>
      <c r="B115" s="12"/>
      <c r="C115" s="12"/>
      <c r="D115" s="12"/>
      <c r="E115" s="12"/>
      <c r="F115" s="12"/>
      <c r="G115" s="12"/>
      <c r="H115" s="12"/>
      <c r="I115" s="12"/>
      <c r="J115" s="12"/>
      <c r="K115" s="12"/>
      <c r="L115" s="12"/>
      <c r="M115" s="12"/>
      <c r="N115" s="12"/>
      <c r="O115" s="12"/>
      <c r="P115" s="12"/>
    </row>
    <row r="116" spans="1:16" x14ac:dyDescent="0.3">
      <c r="A116" s="12"/>
      <c r="B116" s="12"/>
      <c r="C116" s="12"/>
      <c r="D116" s="12"/>
      <c r="E116" s="12"/>
      <c r="F116" s="12"/>
      <c r="G116" s="12"/>
      <c r="H116" s="12"/>
      <c r="I116" s="12"/>
      <c r="J116" s="12"/>
      <c r="K116" s="12"/>
      <c r="L116" s="12"/>
      <c r="M116" s="12"/>
      <c r="N116" s="12"/>
      <c r="O116" s="12"/>
      <c r="P116" s="12"/>
    </row>
    <row r="117" spans="1:16" x14ac:dyDescent="0.3">
      <c r="A117" s="12"/>
      <c r="B117" s="12"/>
      <c r="C117" s="12"/>
      <c r="D117" s="12"/>
      <c r="E117" s="12"/>
      <c r="F117" s="12"/>
      <c r="G117" s="12"/>
      <c r="H117" s="12"/>
      <c r="I117" s="12"/>
      <c r="J117" s="12"/>
      <c r="K117" s="12"/>
      <c r="L117" s="12"/>
      <c r="M117" s="12"/>
      <c r="N117" s="12"/>
      <c r="O117" s="12"/>
      <c r="P117" s="12"/>
    </row>
    <row r="118" spans="1:16" x14ac:dyDescent="0.3">
      <c r="A118" s="12"/>
      <c r="B118" s="12"/>
      <c r="C118" s="12"/>
      <c r="D118" s="12"/>
      <c r="E118" s="12"/>
      <c r="F118" s="12"/>
      <c r="G118" s="12"/>
      <c r="H118" s="12"/>
      <c r="I118" s="12"/>
      <c r="J118" s="12"/>
      <c r="K118" s="12"/>
      <c r="L118" s="12"/>
      <c r="M118" s="12"/>
      <c r="N118" s="12"/>
      <c r="O118" s="12"/>
      <c r="P118" s="12"/>
    </row>
    <row r="119" spans="1:16" x14ac:dyDescent="0.3">
      <c r="A119" s="12"/>
      <c r="B119" s="12"/>
      <c r="C119" s="12"/>
      <c r="D119" s="12"/>
      <c r="E119" s="12"/>
      <c r="F119" s="12"/>
      <c r="G119" s="12"/>
      <c r="H119" s="12"/>
      <c r="I119" s="12"/>
      <c r="J119" s="12"/>
      <c r="K119" s="12"/>
      <c r="L119" s="12"/>
      <c r="M119" s="12"/>
      <c r="N119" s="12"/>
      <c r="O119" s="12"/>
      <c r="P119" s="12"/>
    </row>
    <row r="120" spans="1:16" x14ac:dyDescent="0.3">
      <c r="A120" s="12"/>
      <c r="B120" s="12"/>
      <c r="C120" s="12"/>
      <c r="D120" s="12"/>
      <c r="E120" s="12"/>
      <c r="F120" s="12"/>
      <c r="G120" s="12"/>
      <c r="H120" s="12"/>
      <c r="I120" s="12"/>
      <c r="J120" s="12"/>
      <c r="K120" s="12"/>
      <c r="L120" s="12"/>
      <c r="M120" s="12"/>
      <c r="N120" s="12"/>
      <c r="O120" s="12"/>
      <c r="P120" s="12"/>
    </row>
    <row r="121" spans="1:16" x14ac:dyDescent="0.3">
      <c r="A121" s="12"/>
      <c r="B121" s="12"/>
      <c r="C121" s="12"/>
      <c r="D121" s="12"/>
      <c r="E121" s="12"/>
      <c r="F121" s="12"/>
      <c r="G121" s="12"/>
      <c r="H121" s="12"/>
      <c r="I121" s="12"/>
      <c r="J121" s="12"/>
      <c r="K121" s="12"/>
      <c r="L121" s="12"/>
      <c r="M121" s="12"/>
      <c r="N121" s="12"/>
      <c r="O121" s="12"/>
      <c r="P121" s="12"/>
    </row>
    <row r="122" spans="1:16" x14ac:dyDescent="0.3">
      <c r="A122" s="12"/>
      <c r="B122" s="12"/>
      <c r="C122" s="12"/>
      <c r="D122" s="12"/>
      <c r="E122" s="12"/>
      <c r="F122" s="12"/>
      <c r="G122" s="12"/>
      <c r="H122" s="12"/>
      <c r="I122" s="12"/>
      <c r="J122" s="12"/>
      <c r="K122" s="12"/>
      <c r="L122" s="12"/>
      <c r="M122" s="12"/>
      <c r="N122" s="12"/>
      <c r="O122" s="12"/>
      <c r="P122" s="12"/>
    </row>
    <row r="123" spans="1:16" x14ac:dyDescent="0.3">
      <c r="A123" s="12"/>
      <c r="B123" s="12"/>
      <c r="C123" s="12"/>
      <c r="D123" s="12"/>
      <c r="E123" s="12"/>
      <c r="F123" s="12"/>
      <c r="G123" s="12"/>
      <c r="H123" s="12"/>
      <c r="I123" s="12"/>
      <c r="J123" s="12"/>
      <c r="K123" s="12"/>
      <c r="L123" s="12"/>
      <c r="M123" s="12"/>
      <c r="N123" s="12"/>
      <c r="O123" s="12"/>
      <c r="P123" s="12"/>
    </row>
    <row r="124" spans="1:16" x14ac:dyDescent="0.3">
      <c r="A124" s="12"/>
      <c r="B124" s="12"/>
      <c r="C124" s="12"/>
      <c r="D124" s="12"/>
      <c r="E124" s="12"/>
      <c r="F124" s="12"/>
      <c r="G124" s="12"/>
      <c r="H124" s="12"/>
      <c r="I124" s="12"/>
      <c r="J124" s="12"/>
      <c r="K124" s="12"/>
      <c r="L124" s="12"/>
      <c r="M124" s="12"/>
      <c r="N124" s="12"/>
      <c r="O124" s="12"/>
      <c r="P124" s="12"/>
    </row>
    <row r="125" spans="1:16" x14ac:dyDescent="0.3">
      <c r="A125" s="12"/>
      <c r="B125" s="12"/>
      <c r="C125" s="12"/>
      <c r="D125" s="12"/>
      <c r="E125" s="12"/>
      <c r="F125" s="12"/>
      <c r="G125" s="12"/>
      <c r="H125" s="12"/>
      <c r="I125" s="12"/>
      <c r="J125" s="12"/>
      <c r="K125" s="12"/>
      <c r="L125" s="12"/>
      <c r="M125" s="12"/>
      <c r="N125" s="12"/>
      <c r="O125" s="12"/>
      <c r="P125" s="12"/>
    </row>
  </sheetData>
  <mergeCells count="13">
    <mergeCell ref="L58:M58"/>
    <mergeCell ref="L59:M59"/>
    <mergeCell ref="L61:M61"/>
    <mergeCell ref="L62:M62"/>
    <mergeCell ref="D50:M51"/>
    <mergeCell ref="L55:M55"/>
    <mergeCell ref="L56:M56"/>
    <mergeCell ref="D2:M2"/>
    <mergeCell ref="D3:H4"/>
    <mergeCell ref="I3:M4"/>
    <mergeCell ref="D19:F19"/>
    <mergeCell ref="D26:F26"/>
    <mergeCell ref="H10:L10"/>
  </mergeCells>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1:L69"/>
  <sheetViews>
    <sheetView zoomScale="70" zoomScaleNormal="70" workbookViewId="0">
      <selection activeCell="E5" sqref="E5"/>
    </sheetView>
  </sheetViews>
  <sheetFormatPr defaultColWidth="10.6328125" defaultRowHeight="14.4" x14ac:dyDescent="0.3"/>
  <cols>
    <col min="1" max="2" width="10.6328125" style="42"/>
    <col min="3" max="3" width="12.90625" style="42" customWidth="1"/>
    <col min="4" max="4" width="16.453125" style="37" bestFit="1" customWidth="1"/>
    <col min="5" max="5" width="17.90625" style="37" bestFit="1" customWidth="1"/>
    <col min="6" max="6" width="27.26953125" style="37" customWidth="1"/>
    <col min="7" max="7" width="18.7265625" style="39" bestFit="1" customWidth="1"/>
    <col min="8" max="8" width="7.7265625" style="38" hidden="1" customWidth="1"/>
    <col min="9" max="9" width="66.08984375" style="38" bestFit="1" customWidth="1"/>
    <col min="10" max="10" width="57.26953125" style="39" customWidth="1"/>
    <col min="11" max="11" width="52.36328125" style="38" customWidth="1"/>
    <col min="12" max="12" width="127.26953125" style="38" customWidth="1"/>
    <col min="13" max="13" width="16.36328125" style="42" bestFit="1" customWidth="1"/>
    <col min="14" max="16384" width="10.6328125" style="42"/>
  </cols>
  <sheetData>
    <row r="1" spans="4:12" s="41" customFormat="1" ht="39.049999999999997" customHeight="1" x14ac:dyDescent="0.3">
      <c r="D1" s="36" t="s">
        <v>28</v>
      </c>
      <c r="E1" s="36" t="s">
        <v>6</v>
      </c>
      <c r="F1" s="36" t="s">
        <v>95</v>
      </c>
      <c r="G1" s="36" t="s">
        <v>96</v>
      </c>
      <c r="H1" s="36" t="s">
        <v>97</v>
      </c>
      <c r="I1" s="36" t="s">
        <v>98</v>
      </c>
      <c r="J1" s="43" t="s">
        <v>99</v>
      </c>
      <c r="K1" s="43" t="s">
        <v>100</v>
      </c>
      <c r="L1" s="43" t="s">
        <v>101</v>
      </c>
    </row>
    <row r="2" spans="4:12" ht="57.6" x14ac:dyDescent="0.3">
      <c r="D2" s="16">
        <f>VLOOKUP(Tabla1[[#This Row],[Practice Standard Number]],'Self-Assesment'!E17:H108,2,FALSE)</f>
        <v>0</v>
      </c>
      <c r="E2" s="45" t="str">
        <f>'Self-Assesment'!G17</f>
        <v>YES</v>
      </c>
      <c r="F2" s="16" t="str">
        <f>VLOOKUP(Tabla1[[#This Row],[Practice Standard Number]],'Self-Assesment'!E17:H108,4,FALSE)</f>
        <v>-</v>
      </c>
      <c r="G2" s="45" t="s">
        <v>102</v>
      </c>
      <c r="H2" s="45">
        <v>1</v>
      </c>
      <c r="I2" s="44" t="s">
        <v>9</v>
      </c>
      <c r="J2" s="46" t="s">
        <v>103</v>
      </c>
      <c r="K2" s="44" t="s">
        <v>104</v>
      </c>
      <c r="L2" s="44" t="s">
        <v>105</v>
      </c>
    </row>
    <row r="3" spans="4:12" ht="345.6" x14ac:dyDescent="0.3">
      <c r="D3" s="16">
        <f>VLOOKUP(Tabla1[[#This Row],[Practice Standard Number]],'Self-Assesment'!E18:H109,2,FALSE)</f>
        <v>0</v>
      </c>
      <c r="E3" s="45" t="str">
        <f>'Self-Assesment'!G18</f>
        <v>YES</v>
      </c>
      <c r="F3" s="16" t="str">
        <f>VLOOKUP(Tabla1[[#This Row],[Practice Standard Number]],'Self-Assesment'!E18:H109,4,FALSE)</f>
        <v>-</v>
      </c>
      <c r="G3" s="45" t="s">
        <v>102</v>
      </c>
      <c r="H3" s="45">
        <v>2</v>
      </c>
      <c r="I3" s="44" t="s">
        <v>11</v>
      </c>
      <c r="J3" s="46" t="s">
        <v>106</v>
      </c>
      <c r="K3" s="44" t="s">
        <v>107</v>
      </c>
      <c r="L3" s="44" t="s">
        <v>105</v>
      </c>
    </row>
    <row r="4" spans="4:12" ht="115.2" x14ac:dyDescent="0.3">
      <c r="D4" s="16">
        <f>VLOOKUP(Tabla1[[#This Row],[Practice Standard Number]],'Self-Assesment'!E19:H110,2,FALSE)</f>
        <v>0</v>
      </c>
      <c r="E4" s="45" t="str">
        <f>'Self-Assesment'!G19</f>
        <v>YES</v>
      </c>
      <c r="F4" s="16" t="str">
        <f>VLOOKUP(Tabla1[[#This Row],[Practice Standard Number]],'Self-Assesment'!E19:H110,4,FALSE)</f>
        <v>-</v>
      </c>
      <c r="G4" s="45" t="s">
        <v>102</v>
      </c>
      <c r="H4" s="45">
        <v>3</v>
      </c>
      <c r="I4" s="44" t="s">
        <v>13</v>
      </c>
      <c r="J4" s="46" t="s">
        <v>108</v>
      </c>
      <c r="K4" s="44" t="s">
        <v>109</v>
      </c>
      <c r="L4" s="44" t="s">
        <v>105</v>
      </c>
    </row>
    <row r="5" spans="4:12" ht="288" x14ac:dyDescent="0.3">
      <c r="D5" s="16">
        <f>VLOOKUP(Tabla1[[#This Row],[Practice Standard Number]],'Self-Assesment'!E20:H111,2,FALSE)</f>
        <v>0</v>
      </c>
      <c r="E5" s="45" t="str">
        <f>'Self-Assesment'!G20</f>
        <v>NO</v>
      </c>
      <c r="F5" s="16" t="str">
        <f>VLOOKUP(Tabla1[[#This Row],[Practice Standard Number]],'Self-Assesment'!E20:H111,4,FALSE)</f>
        <v>-</v>
      </c>
      <c r="G5" s="45" t="s">
        <v>102</v>
      </c>
      <c r="H5" s="45">
        <v>4</v>
      </c>
      <c r="I5" s="44" t="s">
        <v>15</v>
      </c>
      <c r="J5" s="46" t="s">
        <v>110</v>
      </c>
      <c r="K5" s="44" t="s">
        <v>111</v>
      </c>
      <c r="L5" s="44" t="s">
        <v>105</v>
      </c>
    </row>
    <row r="6" spans="4:12" ht="100.8" x14ac:dyDescent="0.3">
      <c r="D6" s="16">
        <f>VLOOKUP(Tabla1[[#This Row],[Practice Standard Number]],'Self-Assesment'!E21:H112,2,FALSE)</f>
        <v>0</v>
      </c>
      <c r="E6" s="45" t="str">
        <f>'Self-Assesment'!G21</f>
        <v>YES</v>
      </c>
      <c r="F6" s="16" t="str">
        <f>VLOOKUP(Tabla1[[#This Row],[Practice Standard Number]],'Self-Assesment'!E21:H112,4,FALSE)</f>
        <v>-</v>
      </c>
      <c r="G6" s="45" t="s">
        <v>102</v>
      </c>
      <c r="H6" s="45">
        <v>5</v>
      </c>
      <c r="I6" s="44" t="s">
        <v>17</v>
      </c>
      <c r="J6" s="46" t="s">
        <v>112</v>
      </c>
      <c r="K6" s="44" t="s">
        <v>113</v>
      </c>
      <c r="L6" s="44" t="s">
        <v>105</v>
      </c>
    </row>
    <row r="7" spans="4:12" ht="115.2" x14ac:dyDescent="0.3">
      <c r="D7" s="16">
        <f>VLOOKUP(Tabla1[[#This Row],[Practice Standard Number]],'Self-Assesment'!E22:H113,2,FALSE)</f>
        <v>0</v>
      </c>
      <c r="E7" s="45" t="str">
        <f>'Self-Assesment'!G22</f>
        <v>YES</v>
      </c>
      <c r="F7" s="16" t="str">
        <f>VLOOKUP(Tabla1[[#This Row],[Practice Standard Number]],'Self-Assesment'!E22:H113,4,FALSE)</f>
        <v>-</v>
      </c>
      <c r="G7" s="45" t="s">
        <v>102</v>
      </c>
      <c r="H7" s="45">
        <v>6</v>
      </c>
      <c r="I7" s="44" t="s">
        <v>19</v>
      </c>
      <c r="J7" s="46" t="s">
        <v>114</v>
      </c>
      <c r="K7" s="44" t="s">
        <v>115</v>
      </c>
      <c r="L7" s="44" t="s">
        <v>116</v>
      </c>
    </row>
    <row r="8" spans="4:12" ht="115.2" x14ac:dyDescent="0.3">
      <c r="D8" s="16">
        <f>VLOOKUP(Tabla1[[#This Row],[Practice Standard Number]],'Self-Assesment'!E23:H114,2,FALSE)</f>
        <v>0</v>
      </c>
      <c r="E8" s="45" t="str">
        <f>'Self-Assesment'!G23</f>
        <v>YES</v>
      </c>
      <c r="F8" s="16" t="str">
        <f>VLOOKUP(Tabla1[[#This Row],[Practice Standard Number]],'Self-Assesment'!E23:H114,4,FALSE)</f>
        <v>-</v>
      </c>
      <c r="G8" s="45" t="s">
        <v>102</v>
      </c>
      <c r="H8" s="45">
        <v>7</v>
      </c>
      <c r="I8" s="44" t="s">
        <v>21</v>
      </c>
      <c r="J8" s="46" t="s">
        <v>117</v>
      </c>
      <c r="K8" s="44" t="s">
        <v>118</v>
      </c>
      <c r="L8" s="44" t="s">
        <v>119</v>
      </c>
    </row>
    <row r="9" spans="4:12" ht="115.2" x14ac:dyDescent="0.3">
      <c r="D9" s="16">
        <f>VLOOKUP(Tabla1[[#This Row],[Practice Standard Number]],'Self-Assesment'!E24:H115,2,FALSE)</f>
        <v>0</v>
      </c>
      <c r="E9" s="45" t="str">
        <f>'Self-Assesment'!G24</f>
        <v>NO</v>
      </c>
      <c r="F9" s="16" t="str">
        <f>VLOOKUP(Tabla1[[#This Row],[Practice Standard Number]],'Self-Assesment'!E24:H115,4,FALSE)</f>
        <v>-</v>
      </c>
      <c r="G9" s="45" t="s">
        <v>102</v>
      </c>
      <c r="H9" s="45">
        <v>8</v>
      </c>
      <c r="I9" s="44" t="s">
        <v>23</v>
      </c>
      <c r="J9" s="46" t="s">
        <v>120</v>
      </c>
      <c r="K9" s="44" t="s">
        <v>121</v>
      </c>
      <c r="L9" s="44" t="s">
        <v>105</v>
      </c>
    </row>
    <row r="10" spans="4:12" ht="129.6" x14ac:dyDescent="0.3">
      <c r="D10" s="16">
        <f>VLOOKUP(Tabla1[[#This Row],[Practice Standard Number]],'Self-Assesment'!E25:H116,2,FALSE)</f>
        <v>0</v>
      </c>
      <c r="E10" s="45" t="str">
        <f>'Self-Assesment'!G25</f>
        <v>NO</v>
      </c>
      <c r="F10" s="16" t="str">
        <f>VLOOKUP(Tabla1[[#This Row],[Practice Standard Number]],'Self-Assesment'!E25:H116,4,FALSE)</f>
        <v>-</v>
      </c>
      <c r="G10" s="45" t="s">
        <v>102</v>
      </c>
      <c r="H10" s="45">
        <v>9</v>
      </c>
      <c r="I10" s="44" t="s">
        <v>25</v>
      </c>
      <c r="J10" s="46" t="s">
        <v>122</v>
      </c>
      <c r="K10" s="44" t="s">
        <v>123</v>
      </c>
      <c r="L10" s="44" t="s">
        <v>124</v>
      </c>
    </row>
    <row r="11" spans="4:12" ht="72" x14ac:dyDescent="0.3">
      <c r="D11" s="16">
        <f>VLOOKUP(Tabla1[[#This Row],[Practice Standard Number]],'Self-Assesment'!E26:H117,2,FALSE)</f>
        <v>0</v>
      </c>
      <c r="E11" s="45" t="str">
        <f>'Self-Assesment'!G26</f>
        <v>YES</v>
      </c>
      <c r="F11" s="16" t="str">
        <f>VLOOKUP(Tabla1[[#This Row],[Practice Standard Number]],'Self-Assesment'!E26:H117,4,FALSE)</f>
        <v>-</v>
      </c>
      <c r="G11" s="45" t="s">
        <v>102</v>
      </c>
      <c r="H11" s="45">
        <v>10</v>
      </c>
      <c r="I11" s="44" t="s">
        <v>27</v>
      </c>
      <c r="J11" s="46" t="s">
        <v>125</v>
      </c>
      <c r="K11" s="44" t="s">
        <v>126</v>
      </c>
      <c r="L11" s="44" t="s">
        <v>127</v>
      </c>
    </row>
    <row r="12" spans="4:12" ht="201.6" x14ac:dyDescent="0.3">
      <c r="D12" s="16">
        <f>VLOOKUP(Tabla1[[#This Row],[Practice Standard Number]],'Self-Assesment'!E27:H118,2,FALSE)</f>
        <v>0</v>
      </c>
      <c r="E12" s="45" t="str">
        <f>'Self-Assesment'!G31</f>
        <v>YES</v>
      </c>
      <c r="F12" s="16" t="str">
        <f>VLOOKUP(Tabla1[[#This Row],[Practice Standard Number]],'Self-Assesment'!E27:H118,4,FALSE)</f>
        <v>-</v>
      </c>
      <c r="G12" s="45" t="s">
        <v>128</v>
      </c>
      <c r="H12" s="45">
        <v>11</v>
      </c>
      <c r="I12" s="44" t="s">
        <v>30</v>
      </c>
      <c r="J12" s="46" t="s">
        <v>129</v>
      </c>
      <c r="K12" s="44" t="s">
        <v>130</v>
      </c>
      <c r="L12" s="44" t="s">
        <v>131</v>
      </c>
    </row>
    <row r="13" spans="4:12" ht="409.6" x14ac:dyDescent="0.3">
      <c r="D13" s="16">
        <f>VLOOKUP(Tabla1[[#This Row],[Practice Standard Number]],'Self-Assesment'!E28:H119,2,FALSE)</f>
        <v>0</v>
      </c>
      <c r="E13" s="45" t="str">
        <f>'Self-Assesment'!G32</f>
        <v>YES</v>
      </c>
      <c r="F13" s="16" t="str">
        <f>VLOOKUP(Tabla1[[#This Row],[Practice Standard Number]],'Self-Assesment'!E28:H119,4,FALSE)</f>
        <v>-</v>
      </c>
      <c r="G13" s="45" t="s">
        <v>128</v>
      </c>
      <c r="H13" s="45">
        <v>12</v>
      </c>
      <c r="I13" s="44" t="s">
        <v>31</v>
      </c>
      <c r="J13" s="46" t="s">
        <v>132</v>
      </c>
      <c r="K13" s="44" t="s">
        <v>133</v>
      </c>
      <c r="L13" s="44" t="s">
        <v>134</v>
      </c>
    </row>
    <row r="14" spans="4:12" ht="172.8" x14ac:dyDescent="0.3">
      <c r="D14" s="16">
        <f>VLOOKUP(Tabla1[[#This Row],[Practice Standard Number]],'Self-Assesment'!E29:H120,2,FALSE)</f>
        <v>0</v>
      </c>
      <c r="E14" s="45" t="str">
        <f>'Self-Assesment'!G33</f>
        <v>YES</v>
      </c>
      <c r="F14" s="16" t="str">
        <f>VLOOKUP(Tabla1[[#This Row],[Practice Standard Number]],'Self-Assesment'!E29:H120,4,FALSE)</f>
        <v>-</v>
      </c>
      <c r="G14" s="45" t="s">
        <v>128</v>
      </c>
      <c r="H14" s="45">
        <v>13</v>
      </c>
      <c r="I14" s="44" t="s">
        <v>32</v>
      </c>
      <c r="J14" s="46" t="s">
        <v>135</v>
      </c>
      <c r="K14" s="44" t="s">
        <v>136</v>
      </c>
      <c r="L14" s="44" t="s">
        <v>137</v>
      </c>
    </row>
    <row r="15" spans="4:12" ht="172.8" x14ac:dyDescent="0.3">
      <c r="D15" s="16">
        <f>VLOOKUP(Tabla1[[#This Row],[Practice Standard Number]],'Self-Assesment'!E30:H121,2,FALSE)</f>
        <v>0</v>
      </c>
      <c r="E15" s="45" t="str">
        <f>'Self-Assesment'!G34</f>
        <v>NO</v>
      </c>
      <c r="F15" s="16" t="str">
        <f>VLOOKUP(Tabla1[[#This Row],[Practice Standard Number]],'Self-Assesment'!E30:H121,4,FALSE)</f>
        <v>-</v>
      </c>
      <c r="G15" s="45" t="s">
        <v>128</v>
      </c>
      <c r="H15" s="45">
        <v>14</v>
      </c>
      <c r="I15" s="44" t="s">
        <v>33</v>
      </c>
      <c r="J15" s="46" t="s">
        <v>138</v>
      </c>
      <c r="K15" s="44" t="s">
        <v>139</v>
      </c>
      <c r="L15" s="44" t="s">
        <v>140</v>
      </c>
    </row>
    <row r="16" spans="4:12" ht="57.6" x14ac:dyDescent="0.3">
      <c r="D16" s="16">
        <f>VLOOKUP(Tabla1[[#This Row],[Practice Standard Number]],'Self-Assesment'!E31:H122,2,FALSE)</f>
        <v>0</v>
      </c>
      <c r="E16" s="45" t="str">
        <f>'Self-Assesment'!G35</f>
        <v>YES</v>
      </c>
      <c r="F16" s="16" t="str">
        <f>VLOOKUP(Tabla1[[#This Row],[Practice Standard Number]],'Self-Assesment'!E31:H122,4,FALSE)</f>
        <v>-</v>
      </c>
      <c r="G16" s="45" t="s">
        <v>128</v>
      </c>
      <c r="H16" s="45">
        <v>15</v>
      </c>
      <c r="I16" s="44" t="s">
        <v>34</v>
      </c>
      <c r="J16" s="46" t="s">
        <v>141</v>
      </c>
      <c r="K16" s="44" t="s">
        <v>142</v>
      </c>
      <c r="L16" s="44" t="s">
        <v>143</v>
      </c>
    </row>
    <row r="17" spans="4:12" ht="129.6" x14ac:dyDescent="0.3">
      <c r="D17" s="16">
        <f>VLOOKUP(Tabla1[[#This Row],[Practice Standard Number]],'Self-Assesment'!E32:H123,2,FALSE)</f>
        <v>0</v>
      </c>
      <c r="E17" s="45" t="str">
        <f>'Self-Assesment'!G36</f>
        <v>YES</v>
      </c>
      <c r="F17" s="16" t="str">
        <f>VLOOKUP(Tabla1[[#This Row],[Practice Standard Number]],'Self-Assesment'!E32:H123,4,FALSE)</f>
        <v>-</v>
      </c>
      <c r="G17" s="45" t="s">
        <v>128</v>
      </c>
      <c r="H17" s="45">
        <v>16</v>
      </c>
      <c r="I17" s="44" t="s">
        <v>35</v>
      </c>
      <c r="J17" s="46" t="s">
        <v>144</v>
      </c>
      <c r="K17" s="44" t="s">
        <v>145</v>
      </c>
      <c r="L17" s="44" t="s">
        <v>146</v>
      </c>
    </row>
    <row r="18" spans="4:12" ht="345.6" x14ac:dyDescent="0.3">
      <c r="D18" s="16">
        <f>VLOOKUP(Tabla1[[#This Row],[Practice Standard Number]],'Self-Assesment'!E33:H124,2,FALSE)</f>
        <v>0</v>
      </c>
      <c r="E18" s="45" t="str">
        <f>'Self-Assesment'!G37</f>
        <v>YES</v>
      </c>
      <c r="F18" s="16" t="str">
        <f>VLOOKUP(Tabla1[[#This Row],[Practice Standard Number]],'Self-Assesment'!E33:H124,4,FALSE)</f>
        <v>-</v>
      </c>
      <c r="G18" s="45" t="s">
        <v>128</v>
      </c>
      <c r="H18" s="45">
        <v>17</v>
      </c>
      <c r="I18" s="44" t="s">
        <v>36</v>
      </c>
      <c r="J18" s="46" t="s">
        <v>147</v>
      </c>
      <c r="K18" s="44" t="s">
        <v>148</v>
      </c>
      <c r="L18" s="44" t="s">
        <v>149</v>
      </c>
    </row>
    <row r="19" spans="4:12" ht="115.2" x14ac:dyDescent="0.3">
      <c r="D19" s="16">
        <f>VLOOKUP(Tabla1[[#This Row],[Practice Standard Number]],'Self-Assesment'!E34:H125,2,FALSE)</f>
        <v>0</v>
      </c>
      <c r="E19" s="45" t="str">
        <f>'Self-Assesment'!G38</f>
        <v>NO</v>
      </c>
      <c r="F19" s="16" t="str">
        <f>VLOOKUP(Tabla1[[#This Row],[Practice Standard Number]],'Self-Assesment'!E34:H125,4,FALSE)</f>
        <v>-</v>
      </c>
      <c r="G19" s="45" t="s">
        <v>128</v>
      </c>
      <c r="H19" s="45">
        <v>18</v>
      </c>
      <c r="I19" s="44" t="s">
        <v>37</v>
      </c>
      <c r="J19" s="46" t="s">
        <v>150</v>
      </c>
      <c r="K19" s="44" t="s">
        <v>151</v>
      </c>
      <c r="L19" s="44" t="s">
        <v>105</v>
      </c>
    </row>
    <row r="20" spans="4:12" ht="115.2" x14ac:dyDescent="0.3">
      <c r="D20" s="16">
        <f>VLOOKUP(Tabla1[[#This Row],[Practice Standard Number]],'Self-Assesment'!E35:H126,2,FALSE)</f>
        <v>0</v>
      </c>
      <c r="E20" s="45" t="str">
        <f>'Self-Assesment'!G43</f>
        <v>NO</v>
      </c>
      <c r="F20" s="16" t="str">
        <f>VLOOKUP(Tabla1[[#This Row],[Practice Standard Number]],'Self-Assesment'!E35:H126,4,FALSE)</f>
        <v>-</v>
      </c>
      <c r="G20" s="45" t="s">
        <v>152</v>
      </c>
      <c r="H20" s="45">
        <v>19</v>
      </c>
      <c r="I20" s="44" t="s">
        <v>39</v>
      </c>
      <c r="J20" s="46" t="s">
        <v>153</v>
      </c>
      <c r="K20" s="44" t="s">
        <v>154</v>
      </c>
      <c r="L20" s="44" t="s">
        <v>155</v>
      </c>
    </row>
    <row r="21" spans="4:12" ht="57.6" x14ac:dyDescent="0.3">
      <c r="D21" s="16">
        <f>VLOOKUP(Tabla1[[#This Row],[Practice Standard Number]],'Self-Assesment'!E36:H127,2,FALSE)</f>
        <v>0</v>
      </c>
      <c r="E21" s="45" t="str">
        <f>'Self-Assesment'!G44</f>
        <v>NO</v>
      </c>
      <c r="F21" s="16" t="str">
        <f>VLOOKUP(Tabla1[[#This Row],[Practice Standard Number]],'Self-Assesment'!E36:H127,4,FALSE)</f>
        <v>-</v>
      </c>
      <c r="G21" s="45" t="s">
        <v>152</v>
      </c>
      <c r="H21" s="45">
        <v>20</v>
      </c>
      <c r="I21" s="44" t="s">
        <v>40</v>
      </c>
      <c r="J21" s="46" t="s">
        <v>156</v>
      </c>
      <c r="K21" s="44" t="s">
        <v>157</v>
      </c>
      <c r="L21" s="44" t="s">
        <v>155</v>
      </c>
    </row>
    <row r="22" spans="4:12" ht="345.6" x14ac:dyDescent="0.3">
      <c r="D22" s="16">
        <f>VLOOKUP(Tabla1[[#This Row],[Practice Standard Number]],'Self-Assesment'!E37:H128,2,FALSE)</f>
        <v>0</v>
      </c>
      <c r="E22" s="45" t="str">
        <f>'Self-Assesment'!G45</f>
        <v>NO</v>
      </c>
      <c r="F22" s="16" t="str">
        <f>VLOOKUP(Tabla1[[#This Row],[Practice Standard Number]],'Self-Assesment'!E37:H128,4,FALSE)</f>
        <v>-</v>
      </c>
      <c r="G22" s="45" t="s">
        <v>152</v>
      </c>
      <c r="H22" s="45">
        <v>21</v>
      </c>
      <c r="I22" s="44" t="s">
        <v>41</v>
      </c>
      <c r="J22" s="46" t="s">
        <v>158</v>
      </c>
      <c r="K22" s="44" t="s">
        <v>159</v>
      </c>
      <c r="L22" s="44" t="s">
        <v>160</v>
      </c>
    </row>
    <row r="23" spans="4:12" ht="129.6" x14ac:dyDescent="0.3">
      <c r="D23" s="16">
        <f>VLOOKUP(Tabla1[[#This Row],[Practice Standard Number]],'Self-Assesment'!E38:H129,2,FALSE)</f>
        <v>0</v>
      </c>
      <c r="E23" s="45" t="str">
        <f>'Self-Assesment'!G46</f>
        <v>NO</v>
      </c>
      <c r="F23" s="16" t="str">
        <f>VLOOKUP(Tabla1[[#This Row],[Practice Standard Number]],'Self-Assesment'!E38:H129,4,FALSE)</f>
        <v>-</v>
      </c>
      <c r="G23" s="45" t="s">
        <v>152</v>
      </c>
      <c r="H23" s="45">
        <v>22</v>
      </c>
      <c r="I23" s="44" t="s">
        <v>42</v>
      </c>
      <c r="J23" s="46" t="s">
        <v>161</v>
      </c>
      <c r="K23" s="44" t="s">
        <v>162</v>
      </c>
      <c r="L23" s="44" t="s">
        <v>163</v>
      </c>
    </row>
    <row r="24" spans="4:12" ht="86.4" x14ac:dyDescent="0.3">
      <c r="D24" s="16">
        <f>VLOOKUP(Tabla1[[#This Row],[Practice Standard Number]],'Self-Assesment'!E39:H130,2,FALSE)</f>
        <v>0</v>
      </c>
      <c r="E24" s="45" t="str">
        <f>'Self-Assesment'!G47</f>
        <v>NO</v>
      </c>
      <c r="F24" s="16" t="str">
        <f>VLOOKUP(Tabla1[[#This Row],[Practice Standard Number]],'Self-Assesment'!E39:H130,4,FALSE)</f>
        <v>-</v>
      </c>
      <c r="G24" s="45" t="s">
        <v>152</v>
      </c>
      <c r="H24" s="45">
        <v>23</v>
      </c>
      <c r="I24" s="44" t="s">
        <v>43</v>
      </c>
      <c r="J24" s="46" t="s">
        <v>164</v>
      </c>
      <c r="K24" s="44" t="s">
        <v>165</v>
      </c>
      <c r="L24" s="44" t="s">
        <v>166</v>
      </c>
    </row>
    <row r="25" spans="4:12" ht="144" x14ac:dyDescent="0.3">
      <c r="D25" s="16">
        <f>VLOOKUP(Tabla1[[#This Row],[Practice Standard Number]],'Self-Assesment'!E40:H131,2,FALSE)</f>
        <v>0</v>
      </c>
      <c r="E25" s="45" t="str">
        <f>'Self-Assesment'!G48</f>
        <v>NO</v>
      </c>
      <c r="F25" s="16" t="str">
        <f>VLOOKUP(Tabla1[[#This Row],[Practice Standard Number]],'Self-Assesment'!E40:H131,4,FALSE)</f>
        <v>-</v>
      </c>
      <c r="G25" s="45" t="s">
        <v>152</v>
      </c>
      <c r="H25" s="45">
        <v>24</v>
      </c>
      <c r="I25" s="44" t="s">
        <v>44</v>
      </c>
      <c r="J25" s="46" t="s">
        <v>167</v>
      </c>
      <c r="K25" s="44" t="s">
        <v>168</v>
      </c>
      <c r="L25" s="44" t="s">
        <v>155</v>
      </c>
    </row>
    <row r="26" spans="4:12" ht="72" x14ac:dyDescent="0.3">
      <c r="D26" s="16">
        <f>VLOOKUP(Tabla1[[#This Row],[Practice Standard Number]],'Self-Assesment'!E41:H132,2,FALSE)</f>
        <v>0</v>
      </c>
      <c r="E26" s="45" t="str">
        <f>'Self-Assesment'!G49</f>
        <v>NO</v>
      </c>
      <c r="F26" s="16" t="str">
        <f>VLOOKUP(Tabla1[[#This Row],[Practice Standard Number]],'Self-Assesment'!E41:H132,4,FALSE)</f>
        <v>-</v>
      </c>
      <c r="G26" s="45" t="s">
        <v>152</v>
      </c>
      <c r="H26" s="45">
        <v>25</v>
      </c>
      <c r="I26" s="44" t="s">
        <v>45</v>
      </c>
      <c r="J26" s="46" t="s">
        <v>169</v>
      </c>
      <c r="K26" s="44" t="s">
        <v>170</v>
      </c>
      <c r="L26" s="44" t="s">
        <v>155</v>
      </c>
    </row>
    <row r="27" spans="4:12" ht="216" x14ac:dyDescent="0.3">
      <c r="D27" s="16">
        <f>VLOOKUP(Tabla1[[#This Row],[Practice Standard Number]],'Self-Assesment'!E42:H133,2,FALSE)</f>
        <v>0</v>
      </c>
      <c r="E27" s="45" t="str">
        <f>'Self-Assesment'!G50</f>
        <v>NO</v>
      </c>
      <c r="F27" s="16" t="str">
        <f>VLOOKUP(Tabla1[[#This Row],[Practice Standard Number]],'Self-Assesment'!E42:H133,4,FALSE)</f>
        <v>-</v>
      </c>
      <c r="G27" s="45" t="s">
        <v>152</v>
      </c>
      <c r="H27" s="45">
        <v>26</v>
      </c>
      <c r="I27" s="44" t="s">
        <v>46</v>
      </c>
      <c r="J27" s="46" t="s">
        <v>171</v>
      </c>
      <c r="K27" s="44" t="s">
        <v>172</v>
      </c>
      <c r="L27" s="44" t="s">
        <v>155</v>
      </c>
    </row>
    <row r="28" spans="4:12" ht="129.6" x14ac:dyDescent="0.3">
      <c r="D28" s="16">
        <f>VLOOKUP(Tabla1[[#This Row],[Practice Standard Number]],'Self-Assesment'!E43:H134,2,FALSE)</f>
        <v>0</v>
      </c>
      <c r="E28" s="45" t="str">
        <f>'Self-Assesment'!G51</f>
        <v>NO</v>
      </c>
      <c r="F28" s="16" t="str">
        <f>VLOOKUP(Tabla1[[#This Row],[Practice Standard Number]],'Self-Assesment'!E43:H134,4,FALSE)</f>
        <v>-</v>
      </c>
      <c r="G28" s="45" t="s">
        <v>152</v>
      </c>
      <c r="H28" s="45">
        <v>27</v>
      </c>
      <c r="I28" s="44" t="s">
        <v>47</v>
      </c>
      <c r="J28" s="46" t="s">
        <v>173</v>
      </c>
      <c r="K28" s="44" t="s">
        <v>174</v>
      </c>
      <c r="L28" s="44" t="s">
        <v>175</v>
      </c>
    </row>
    <row r="29" spans="4:12" ht="72" x14ac:dyDescent="0.3">
      <c r="D29" s="16">
        <f>VLOOKUP(Tabla1[[#This Row],[Practice Standard Number]],'Self-Assesment'!E44:H135,2,FALSE)</f>
        <v>0</v>
      </c>
      <c r="E29" s="45" t="str">
        <f>'Self-Assesment'!G52</f>
        <v>NO</v>
      </c>
      <c r="F29" s="16" t="str">
        <f>VLOOKUP(Tabla1[[#This Row],[Practice Standard Number]],'Self-Assesment'!E44:H135,4,FALSE)</f>
        <v>-</v>
      </c>
      <c r="G29" s="45" t="s">
        <v>152</v>
      </c>
      <c r="H29" s="45">
        <v>28</v>
      </c>
      <c r="I29" s="44" t="s">
        <v>48</v>
      </c>
      <c r="J29" s="46" t="s">
        <v>176</v>
      </c>
      <c r="K29" s="44" t="s">
        <v>177</v>
      </c>
      <c r="L29" s="44" t="s">
        <v>155</v>
      </c>
    </row>
    <row r="30" spans="4:12" ht="115.2" x14ac:dyDescent="0.3">
      <c r="D30" s="16">
        <f>VLOOKUP(Tabla1[[#This Row],[Practice Standard Number]],'Self-Assesment'!E45:H136,2,FALSE)</f>
        <v>0</v>
      </c>
      <c r="E30" s="45" t="str">
        <f>'Self-Assesment'!G53</f>
        <v>NO</v>
      </c>
      <c r="F30" s="16" t="str">
        <f>VLOOKUP(Tabla1[[#This Row],[Practice Standard Number]],'Self-Assesment'!E45:H136,4,FALSE)</f>
        <v>-</v>
      </c>
      <c r="G30" s="45" t="s">
        <v>152</v>
      </c>
      <c r="H30" s="45">
        <v>29</v>
      </c>
      <c r="I30" s="44" t="s">
        <v>50</v>
      </c>
      <c r="J30" s="46" t="s">
        <v>178</v>
      </c>
      <c r="K30" s="44" t="s">
        <v>179</v>
      </c>
      <c r="L30" s="44" t="s">
        <v>155</v>
      </c>
    </row>
    <row r="31" spans="4:12" ht="403.2" x14ac:dyDescent="0.3">
      <c r="D31" s="16">
        <f>VLOOKUP(Tabla1[[#This Row],[Practice Standard Number]],'Self-Assesment'!E46:H137,2,FALSE)</f>
        <v>0</v>
      </c>
      <c r="E31" s="45" t="str">
        <f>'Self-Assesment'!G54</f>
        <v>NO</v>
      </c>
      <c r="F31" s="16" t="str">
        <f>VLOOKUP(Tabla1[[#This Row],[Practice Standard Number]],'Self-Assesment'!E46:H137,4,FALSE)</f>
        <v>-</v>
      </c>
      <c r="G31" s="45" t="s">
        <v>152</v>
      </c>
      <c r="H31" s="45">
        <v>30</v>
      </c>
      <c r="I31" s="44" t="s">
        <v>52</v>
      </c>
      <c r="J31" s="46" t="s">
        <v>180</v>
      </c>
      <c r="K31" s="44" t="s">
        <v>181</v>
      </c>
      <c r="L31" s="44" t="s">
        <v>155</v>
      </c>
    </row>
    <row r="32" spans="4:12" ht="115.2" x14ac:dyDescent="0.3">
      <c r="D32" s="16">
        <f>VLOOKUP(Tabla1[[#This Row],[Practice Standard Number]],'Self-Assesment'!E47:H138,2,FALSE)</f>
        <v>0</v>
      </c>
      <c r="E32" s="45" t="str">
        <f>'Self-Assesment'!G59</f>
        <v>NO</v>
      </c>
      <c r="F32" s="16" t="str">
        <f>VLOOKUP(Tabla1[[#This Row],[Practice Standard Number]],'Self-Assesment'!E47:H138,4,FALSE)</f>
        <v>-</v>
      </c>
      <c r="G32" s="45" t="s">
        <v>182</v>
      </c>
      <c r="H32" s="45">
        <v>31</v>
      </c>
      <c r="I32" s="44" t="s">
        <v>54</v>
      </c>
      <c r="J32" s="46" t="s">
        <v>183</v>
      </c>
      <c r="K32" s="44" t="s">
        <v>184</v>
      </c>
      <c r="L32" s="44" t="s">
        <v>185</v>
      </c>
    </row>
    <row r="33" spans="4:12" ht="230.4" x14ac:dyDescent="0.3">
      <c r="D33" s="16">
        <f>VLOOKUP(Tabla1[[#This Row],[Practice Standard Number]],'Self-Assesment'!E48:H139,2,FALSE)</f>
        <v>0</v>
      </c>
      <c r="E33" s="45" t="str">
        <f>'Self-Assesment'!G60</f>
        <v>YES</v>
      </c>
      <c r="F33" s="16" t="str">
        <f>VLOOKUP(Tabla1[[#This Row],[Practice Standard Number]],'Self-Assesment'!E48:H139,4,FALSE)</f>
        <v>-</v>
      </c>
      <c r="G33" s="45" t="s">
        <v>182</v>
      </c>
      <c r="H33" s="45">
        <v>32</v>
      </c>
      <c r="I33" s="44" t="s">
        <v>55</v>
      </c>
      <c r="J33" s="46" t="s">
        <v>186</v>
      </c>
      <c r="K33" s="44" t="s">
        <v>187</v>
      </c>
      <c r="L33" s="44" t="s">
        <v>185</v>
      </c>
    </row>
    <row r="34" spans="4:12" ht="86.4" x14ac:dyDescent="0.3">
      <c r="D34" s="16">
        <f>VLOOKUP(Tabla1[[#This Row],[Practice Standard Number]],'Self-Assesment'!E49:H140,2,FALSE)</f>
        <v>0</v>
      </c>
      <c r="E34" s="45" t="str">
        <f>'Self-Assesment'!G61</f>
        <v>YES</v>
      </c>
      <c r="F34" s="16" t="str">
        <f>VLOOKUP(Tabla1[[#This Row],[Practice Standard Number]],'Self-Assesment'!E49:H140,4,FALSE)</f>
        <v>-</v>
      </c>
      <c r="G34" s="45" t="s">
        <v>182</v>
      </c>
      <c r="H34" s="45">
        <v>33</v>
      </c>
      <c r="I34" s="44" t="s">
        <v>56</v>
      </c>
      <c r="J34" s="46" t="s">
        <v>188</v>
      </c>
      <c r="K34" s="44" t="s">
        <v>189</v>
      </c>
      <c r="L34" s="44" t="s">
        <v>185</v>
      </c>
    </row>
    <row r="35" spans="4:12" ht="115.2" x14ac:dyDescent="0.3">
      <c r="D35" s="16">
        <f>VLOOKUP(Tabla1[[#This Row],[Practice Standard Number]],'Self-Assesment'!E50:H141,2,FALSE)</f>
        <v>0</v>
      </c>
      <c r="E35" s="45" t="str">
        <f>'Self-Assesment'!G62</f>
        <v>YES</v>
      </c>
      <c r="F35" s="16" t="str">
        <f>VLOOKUP(Tabla1[[#This Row],[Practice Standard Number]],'Self-Assesment'!E50:H141,4,FALSE)</f>
        <v>-</v>
      </c>
      <c r="G35" s="45" t="s">
        <v>182</v>
      </c>
      <c r="H35" s="45">
        <v>34</v>
      </c>
      <c r="I35" s="44" t="s">
        <v>57</v>
      </c>
      <c r="J35" s="46" t="s">
        <v>190</v>
      </c>
      <c r="K35" s="44" t="s">
        <v>191</v>
      </c>
      <c r="L35" s="44" t="s">
        <v>185</v>
      </c>
    </row>
    <row r="36" spans="4:12" ht="187.2" x14ac:dyDescent="0.3">
      <c r="D36" s="16">
        <f>VLOOKUP(Tabla1[[#This Row],[Practice Standard Number]],'Self-Assesment'!E51:H142,2,FALSE)</f>
        <v>0</v>
      </c>
      <c r="E36" s="45" t="str">
        <f>'Self-Assesment'!G63</f>
        <v>YES</v>
      </c>
      <c r="F36" s="16" t="str">
        <f>VLOOKUP(Tabla1[[#This Row],[Practice Standard Number]],'Self-Assesment'!E51:H142,4,FALSE)</f>
        <v>-</v>
      </c>
      <c r="G36" s="45" t="s">
        <v>182</v>
      </c>
      <c r="H36" s="45">
        <v>35</v>
      </c>
      <c r="I36" s="44" t="s">
        <v>58</v>
      </c>
      <c r="J36" s="46" t="s">
        <v>192</v>
      </c>
      <c r="K36" s="44" t="s">
        <v>193</v>
      </c>
      <c r="L36" s="44" t="s">
        <v>185</v>
      </c>
    </row>
    <row r="37" spans="4:12" ht="129.6" x14ac:dyDescent="0.3">
      <c r="D37" s="16">
        <f>VLOOKUP(Tabla1[[#This Row],[Practice Standard Number]],'Self-Assesment'!E52:H143,2,FALSE)</f>
        <v>0</v>
      </c>
      <c r="E37" s="45" t="str">
        <f>'Self-Assesment'!G64</f>
        <v>YES</v>
      </c>
      <c r="F37" s="16" t="str">
        <f>VLOOKUP(Tabla1[[#This Row],[Practice Standard Number]],'Self-Assesment'!E52:H143,4,FALSE)</f>
        <v>-</v>
      </c>
      <c r="G37" s="45" t="s">
        <v>182</v>
      </c>
      <c r="H37" s="45">
        <v>36</v>
      </c>
      <c r="I37" s="44" t="s">
        <v>59</v>
      </c>
      <c r="J37" s="46" t="s">
        <v>194</v>
      </c>
      <c r="K37" s="44" t="s">
        <v>195</v>
      </c>
      <c r="L37" s="44" t="s">
        <v>185</v>
      </c>
    </row>
    <row r="38" spans="4:12" ht="86.4" x14ac:dyDescent="0.3">
      <c r="D38" s="16">
        <f>VLOOKUP(Tabla1[[#This Row],[Practice Standard Number]],'Self-Assesment'!E53:H144,2,FALSE)</f>
        <v>0</v>
      </c>
      <c r="E38" s="45" t="str">
        <f>'Self-Assesment'!G65</f>
        <v>YES</v>
      </c>
      <c r="F38" s="16" t="str">
        <f>VLOOKUP(Tabla1[[#This Row],[Practice Standard Number]],'Self-Assesment'!E53:H144,4,FALSE)</f>
        <v>-</v>
      </c>
      <c r="G38" s="45" t="s">
        <v>182</v>
      </c>
      <c r="H38" s="45">
        <v>37</v>
      </c>
      <c r="I38" s="44" t="s">
        <v>60</v>
      </c>
      <c r="J38" s="46" t="s">
        <v>196</v>
      </c>
      <c r="K38" s="44" t="s">
        <v>197</v>
      </c>
      <c r="L38" s="44" t="s">
        <v>185</v>
      </c>
    </row>
    <row r="39" spans="4:12" ht="115.2" x14ac:dyDescent="0.3">
      <c r="D39" s="16">
        <f>VLOOKUP(Tabla1[[#This Row],[Practice Standard Number]],'Self-Assesment'!E54:H145,2,FALSE)</f>
        <v>0</v>
      </c>
      <c r="E39" s="45" t="str">
        <f>'Self-Assesment'!G66</f>
        <v>YES</v>
      </c>
      <c r="F39" s="16" t="str">
        <f>VLOOKUP(Tabla1[[#This Row],[Practice Standard Number]],'Self-Assesment'!E54:H145,4,FALSE)</f>
        <v>-</v>
      </c>
      <c r="G39" s="45" t="s">
        <v>182</v>
      </c>
      <c r="H39" s="45">
        <v>38</v>
      </c>
      <c r="I39" s="44" t="s">
        <v>61</v>
      </c>
      <c r="J39" s="46" t="s">
        <v>198</v>
      </c>
      <c r="K39" s="44" t="s">
        <v>199</v>
      </c>
      <c r="L39" s="44" t="s">
        <v>185</v>
      </c>
    </row>
    <row r="40" spans="4:12" ht="115.2" x14ac:dyDescent="0.3">
      <c r="D40" s="16">
        <f>VLOOKUP(Tabla1[[#This Row],[Practice Standard Number]],'Self-Assesment'!E55:H146,2,FALSE)</f>
        <v>0</v>
      </c>
      <c r="E40" s="45" t="str">
        <f>'Self-Assesment'!G67</f>
        <v>YES</v>
      </c>
      <c r="F40" s="16" t="str">
        <f>VLOOKUP(Tabla1[[#This Row],[Practice Standard Number]],'Self-Assesment'!E55:H146,4,FALSE)</f>
        <v>-</v>
      </c>
      <c r="G40" s="45" t="s">
        <v>182</v>
      </c>
      <c r="H40" s="45">
        <v>39</v>
      </c>
      <c r="I40" s="44" t="s">
        <v>62</v>
      </c>
      <c r="J40" s="46" t="s">
        <v>200</v>
      </c>
      <c r="K40" s="44" t="s">
        <v>201</v>
      </c>
      <c r="L40" s="44" t="s">
        <v>185</v>
      </c>
    </row>
    <row r="41" spans="4:12" ht="86.4" x14ac:dyDescent="0.3">
      <c r="D41" s="16">
        <f>VLOOKUP(Tabla1[[#This Row],[Practice Standard Number]],'Self-Assesment'!E56:H147,2,FALSE)</f>
        <v>0</v>
      </c>
      <c r="E41" s="45" t="str">
        <f>'Self-Assesment'!G68</f>
        <v>YES</v>
      </c>
      <c r="F41" s="16" t="str">
        <f>VLOOKUP(Tabla1[[#This Row],[Practice Standard Number]],'Self-Assesment'!E56:H147,4,FALSE)</f>
        <v>-</v>
      </c>
      <c r="G41" s="45" t="s">
        <v>182</v>
      </c>
      <c r="H41" s="45">
        <v>40</v>
      </c>
      <c r="I41" s="44" t="s">
        <v>63</v>
      </c>
      <c r="J41" s="46" t="s">
        <v>202</v>
      </c>
      <c r="K41" s="44" t="s">
        <v>203</v>
      </c>
      <c r="L41" s="44" t="s">
        <v>185</v>
      </c>
    </row>
    <row r="42" spans="4:12" ht="409.6" x14ac:dyDescent="0.3">
      <c r="D42" s="16">
        <f>VLOOKUP(Tabla1[[#This Row],[Practice Standard Number]],'Self-Assesment'!E57:H148,2,FALSE)</f>
        <v>0</v>
      </c>
      <c r="E42" s="45" t="str">
        <f>'Self-Assesment'!G69</f>
        <v>YES</v>
      </c>
      <c r="F42" s="16" t="str">
        <f>VLOOKUP(Tabla1[[#This Row],[Practice Standard Number]],'Self-Assesment'!E57:H148,4,FALSE)</f>
        <v>-</v>
      </c>
      <c r="G42" s="45" t="s">
        <v>182</v>
      </c>
      <c r="H42" s="45">
        <v>41</v>
      </c>
      <c r="I42" s="44" t="s">
        <v>64</v>
      </c>
      <c r="J42" s="46" t="s">
        <v>204</v>
      </c>
      <c r="K42" s="44" t="s">
        <v>205</v>
      </c>
      <c r="L42" s="44" t="s">
        <v>185</v>
      </c>
    </row>
    <row r="43" spans="4:12" ht="100.8" x14ac:dyDescent="0.3">
      <c r="D43" s="16">
        <f>VLOOKUP(Tabla1[[#This Row],[Practice Standard Number]],'Self-Assesment'!E58:H149,2,FALSE)</f>
        <v>0</v>
      </c>
      <c r="E43" s="45" t="str">
        <f>'Self-Assesment'!G70</f>
        <v>YES</v>
      </c>
      <c r="F43" s="16" t="str">
        <f>VLOOKUP(Tabla1[[#This Row],[Practice Standard Number]],'Self-Assesment'!E58:H149,4,FALSE)</f>
        <v>-</v>
      </c>
      <c r="G43" s="45" t="s">
        <v>182</v>
      </c>
      <c r="H43" s="45">
        <v>42</v>
      </c>
      <c r="I43" s="44" t="s">
        <v>65</v>
      </c>
      <c r="J43" s="46" t="s">
        <v>206</v>
      </c>
      <c r="K43" s="44" t="s">
        <v>207</v>
      </c>
      <c r="L43" s="44" t="s">
        <v>185</v>
      </c>
    </row>
    <row r="44" spans="4:12" ht="216" x14ac:dyDescent="0.3">
      <c r="D44" s="16">
        <f>VLOOKUP(Tabla1[[#This Row],[Practice Standard Number]],'Self-Assesment'!E59:H150,2,FALSE)</f>
        <v>0</v>
      </c>
      <c r="E44" s="45" t="str">
        <f>'Self-Assesment'!G75</f>
        <v>YES</v>
      </c>
      <c r="F44" s="16" t="str">
        <f>VLOOKUP(Tabla1[[#This Row],[Practice Standard Number]],'Self-Assesment'!E59:H150,4,FALSE)</f>
        <v>-</v>
      </c>
      <c r="G44" s="45" t="s">
        <v>208</v>
      </c>
      <c r="H44" s="45">
        <v>43</v>
      </c>
      <c r="I44" s="44" t="s">
        <v>67</v>
      </c>
      <c r="J44" s="46" t="s">
        <v>209</v>
      </c>
      <c r="K44" s="44" t="s">
        <v>210</v>
      </c>
      <c r="L44" s="44" t="s">
        <v>211</v>
      </c>
    </row>
    <row r="45" spans="4:12" ht="302.39999999999998" x14ac:dyDescent="0.3">
      <c r="D45" s="16">
        <f>VLOOKUP(Tabla1[[#This Row],[Practice Standard Number]],'Self-Assesment'!E60:H151,2,FALSE)</f>
        <v>0</v>
      </c>
      <c r="E45" s="45" t="str">
        <f>'Self-Assesment'!G76</f>
        <v>YES</v>
      </c>
      <c r="F45" s="16" t="str">
        <f>VLOOKUP(Tabla1[[#This Row],[Practice Standard Number]],'Self-Assesment'!E60:H151,4,FALSE)</f>
        <v>-</v>
      </c>
      <c r="G45" s="45" t="s">
        <v>208</v>
      </c>
      <c r="H45" s="45">
        <v>44</v>
      </c>
      <c r="I45" s="44" t="s">
        <v>68</v>
      </c>
      <c r="J45" s="46" t="s">
        <v>212</v>
      </c>
      <c r="K45" s="44" t="s">
        <v>213</v>
      </c>
      <c r="L45" s="44" t="s">
        <v>211</v>
      </c>
    </row>
    <row r="46" spans="4:12" ht="86.4" x14ac:dyDescent="0.3">
      <c r="D46" s="16">
        <f>VLOOKUP(Tabla1[[#This Row],[Practice Standard Number]],'Self-Assesment'!E61:H152,2,FALSE)</f>
        <v>0</v>
      </c>
      <c r="E46" s="45" t="str">
        <f>'Self-Assesment'!G77</f>
        <v>YES</v>
      </c>
      <c r="F46" s="16" t="str">
        <f>VLOOKUP(Tabla1[[#This Row],[Practice Standard Number]],'Self-Assesment'!E61:H152,4,FALSE)</f>
        <v>-</v>
      </c>
      <c r="G46" s="45" t="s">
        <v>208</v>
      </c>
      <c r="H46" s="45">
        <v>45</v>
      </c>
      <c r="I46" s="44" t="s">
        <v>69</v>
      </c>
      <c r="J46" s="46" t="s">
        <v>214</v>
      </c>
      <c r="K46" s="44" t="s">
        <v>215</v>
      </c>
      <c r="L46" s="44" t="s">
        <v>211</v>
      </c>
    </row>
    <row r="47" spans="4:12" ht="409.6" x14ac:dyDescent="0.3">
      <c r="D47" s="16">
        <f>VLOOKUP(Tabla1[[#This Row],[Practice Standard Number]],'Self-Assesment'!E62:H153,2,FALSE)</f>
        <v>0</v>
      </c>
      <c r="E47" s="45" t="str">
        <f>'Self-Assesment'!G78</f>
        <v>NO</v>
      </c>
      <c r="F47" s="16" t="str">
        <f>VLOOKUP(Tabla1[[#This Row],[Practice Standard Number]],'Self-Assesment'!E62:H153,4,FALSE)</f>
        <v>-</v>
      </c>
      <c r="G47" s="45" t="s">
        <v>208</v>
      </c>
      <c r="H47" s="45">
        <v>46</v>
      </c>
      <c r="I47" s="44" t="s">
        <v>70</v>
      </c>
      <c r="J47" s="46" t="s">
        <v>216</v>
      </c>
      <c r="K47" s="44" t="s">
        <v>217</v>
      </c>
      <c r="L47" s="44" t="s">
        <v>211</v>
      </c>
    </row>
    <row r="48" spans="4:12" ht="187.2" x14ac:dyDescent="0.3">
      <c r="D48" s="16">
        <f>VLOOKUP(Tabla1[[#This Row],[Practice Standard Number]],'Self-Assesment'!E63:H154,2,FALSE)</f>
        <v>0</v>
      </c>
      <c r="E48" s="45" t="str">
        <f>'Self-Assesment'!G79</f>
        <v>YES</v>
      </c>
      <c r="F48" s="16" t="str">
        <f>VLOOKUP(Tabla1[[#This Row],[Practice Standard Number]],'Self-Assesment'!E63:H154,4,FALSE)</f>
        <v>-</v>
      </c>
      <c r="G48" s="45" t="s">
        <v>208</v>
      </c>
      <c r="H48" s="45">
        <v>47</v>
      </c>
      <c r="I48" s="44" t="s">
        <v>71</v>
      </c>
      <c r="J48" s="46" t="s">
        <v>218</v>
      </c>
      <c r="K48" s="44" t="s">
        <v>219</v>
      </c>
      <c r="L48" s="44" t="s">
        <v>211</v>
      </c>
    </row>
    <row r="49" spans="4:12" ht="72" x14ac:dyDescent="0.3">
      <c r="D49" s="16">
        <f>VLOOKUP(Tabla1[[#This Row],[Practice Standard Number]],'Self-Assesment'!E64:H155,2,FALSE)</f>
        <v>0</v>
      </c>
      <c r="E49" s="45" t="str">
        <f>'Self-Assesment'!G80</f>
        <v>YES</v>
      </c>
      <c r="F49" s="16" t="str">
        <f>VLOOKUP(Tabla1[[#This Row],[Practice Standard Number]],'Self-Assesment'!E64:H155,4,FALSE)</f>
        <v>-</v>
      </c>
      <c r="G49" s="45" t="s">
        <v>208</v>
      </c>
      <c r="H49" s="45">
        <v>48</v>
      </c>
      <c r="I49" s="44" t="s">
        <v>72</v>
      </c>
      <c r="J49" s="46" t="s">
        <v>220</v>
      </c>
      <c r="K49" s="44" t="s">
        <v>221</v>
      </c>
      <c r="L49" s="44" t="s">
        <v>222</v>
      </c>
    </row>
    <row r="50" spans="4:12" ht="244.8" x14ac:dyDescent="0.3">
      <c r="D50" s="16">
        <f>VLOOKUP(Tabla1[[#This Row],[Practice Standard Number]],'Self-Assesment'!E65:H156,2,FALSE)</f>
        <v>0</v>
      </c>
      <c r="E50" s="45" t="str">
        <f>'Self-Assesment'!G81</f>
        <v>YES</v>
      </c>
      <c r="F50" s="16" t="str">
        <f>VLOOKUP(Tabla1[[#This Row],[Practice Standard Number]],'Self-Assesment'!E65:H156,4,FALSE)</f>
        <v>-</v>
      </c>
      <c r="G50" s="45" t="s">
        <v>208</v>
      </c>
      <c r="H50" s="45">
        <v>49</v>
      </c>
      <c r="I50" s="44" t="s">
        <v>73</v>
      </c>
      <c r="J50" s="46" t="s">
        <v>223</v>
      </c>
      <c r="K50" s="44" t="s">
        <v>224</v>
      </c>
      <c r="L50" s="44" t="s">
        <v>185</v>
      </c>
    </row>
    <row r="51" spans="4:12" ht="115.2" x14ac:dyDescent="0.3">
      <c r="D51" s="16">
        <f>VLOOKUP(Tabla1[[#This Row],[Practice Standard Number]],'Self-Assesment'!E66:H157,2,FALSE)</f>
        <v>0</v>
      </c>
      <c r="E51" s="45" t="str">
        <f>'Self-Assesment'!G82</f>
        <v>NO</v>
      </c>
      <c r="F51" s="16" t="str">
        <f>VLOOKUP(Tabla1[[#This Row],[Practice Standard Number]],'Self-Assesment'!E66:H157,4,FALSE)</f>
        <v>-</v>
      </c>
      <c r="G51" s="45" t="s">
        <v>208</v>
      </c>
      <c r="H51" s="45">
        <v>50</v>
      </c>
      <c r="I51" s="44" t="s">
        <v>74</v>
      </c>
      <c r="J51" s="46" t="s">
        <v>225</v>
      </c>
      <c r="K51" s="44" t="s">
        <v>226</v>
      </c>
      <c r="L51" s="44" t="s">
        <v>211</v>
      </c>
    </row>
    <row r="52" spans="4:12" ht="115.2" x14ac:dyDescent="0.3">
      <c r="D52" s="16">
        <f>VLOOKUP(Tabla1[[#This Row],[Practice Standard Number]],'Self-Assesment'!E67:H158,2,FALSE)</f>
        <v>0</v>
      </c>
      <c r="E52" s="45" t="str">
        <f>'Self-Assesment'!G83</f>
        <v>NO</v>
      </c>
      <c r="F52" s="16" t="str">
        <f>VLOOKUP(Tabla1[[#This Row],[Practice Standard Number]],'Self-Assesment'!E67:H158,4,FALSE)</f>
        <v>-</v>
      </c>
      <c r="G52" s="45" t="s">
        <v>208</v>
      </c>
      <c r="H52" s="45">
        <v>51</v>
      </c>
      <c r="I52" s="44" t="s">
        <v>75</v>
      </c>
      <c r="J52" s="46" t="s">
        <v>227</v>
      </c>
      <c r="K52" s="44" t="s">
        <v>228</v>
      </c>
      <c r="L52" s="44" t="s">
        <v>211</v>
      </c>
    </row>
    <row r="53" spans="4:12" ht="72" x14ac:dyDescent="0.3">
      <c r="D53" s="16">
        <f>VLOOKUP(Tabla1[[#This Row],[Practice Standard Number]],'Self-Assesment'!E68:H159,2,FALSE)</f>
        <v>0</v>
      </c>
      <c r="E53" s="45" t="str">
        <f>'Self-Assesment'!G84</f>
        <v>YES</v>
      </c>
      <c r="F53" s="16" t="str">
        <f>VLOOKUP(Tabla1[[#This Row],[Practice Standard Number]],'Self-Assesment'!E68:H159,4,FALSE)</f>
        <v>-</v>
      </c>
      <c r="G53" s="45" t="s">
        <v>208</v>
      </c>
      <c r="H53" s="45">
        <v>52</v>
      </c>
      <c r="I53" s="44" t="s">
        <v>76</v>
      </c>
      <c r="J53" s="46" t="s">
        <v>229</v>
      </c>
      <c r="K53" s="44" t="s">
        <v>230</v>
      </c>
      <c r="L53" s="44" t="s">
        <v>211</v>
      </c>
    </row>
    <row r="54" spans="4:12" ht="115.2" x14ac:dyDescent="0.3">
      <c r="D54" s="16">
        <f>VLOOKUP(Tabla1[[#This Row],[Practice Standard Number]],'Self-Assesment'!E69:H160,2,FALSE)</f>
        <v>0</v>
      </c>
      <c r="E54" s="45" t="str">
        <f>'Self-Assesment'!G89</f>
        <v>YES</v>
      </c>
      <c r="F54" s="16" t="str">
        <f>VLOOKUP(Tabla1[[#This Row],[Practice Standard Number]],'Self-Assesment'!E69:H160,4,FALSE)</f>
        <v>-</v>
      </c>
      <c r="G54" s="45" t="s">
        <v>231</v>
      </c>
      <c r="H54" s="45">
        <v>53</v>
      </c>
      <c r="I54" s="44" t="s">
        <v>78</v>
      </c>
      <c r="J54" s="46" t="s">
        <v>232</v>
      </c>
      <c r="K54" s="44" t="s">
        <v>233</v>
      </c>
      <c r="L54" s="44" t="s">
        <v>234</v>
      </c>
    </row>
    <row r="55" spans="4:12" ht="230.4" x14ac:dyDescent="0.3">
      <c r="D55" s="16">
        <f>VLOOKUP(Tabla1[[#This Row],[Practice Standard Number]],'Self-Assesment'!E70:H161,2,FALSE)</f>
        <v>0</v>
      </c>
      <c r="E55" s="45" t="str">
        <f>'Self-Assesment'!G90</f>
        <v>YES</v>
      </c>
      <c r="F55" s="16" t="str">
        <f>VLOOKUP(Tabla1[[#This Row],[Practice Standard Number]],'Self-Assesment'!E70:H161,4,FALSE)</f>
        <v>-</v>
      </c>
      <c r="G55" s="45" t="s">
        <v>231</v>
      </c>
      <c r="H55" s="45">
        <v>54</v>
      </c>
      <c r="I55" s="44" t="s">
        <v>79</v>
      </c>
      <c r="J55" s="46" t="s">
        <v>235</v>
      </c>
      <c r="K55" s="44" t="s">
        <v>236</v>
      </c>
      <c r="L55" s="44" t="s">
        <v>234</v>
      </c>
    </row>
    <row r="56" spans="4:12" ht="187.2" x14ac:dyDescent="0.3">
      <c r="D56" s="16">
        <f>VLOOKUP(Tabla1[[#This Row],[Practice Standard Number]],'Self-Assesment'!E71:H162,2,FALSE)</f>
        <v>0</v>
      </c>
      <c r="E56" s="45" t="str">
        <f>'Self-Assesment'!G91</f>
        <v>YES</v>
      </c>
      <c r="F56" s="16" t="str">
        <f>VLOOKUP(Tabla1[[#This Row],[Practice Standard Number]],'Self-Assesment'!E71:H162,4,FALSE)</f>
        <v>-</v>
      </c>
      <c r="G56" s="45" t="s">
        <v>231</v>
      </c>
      <c r="H56" s="45">
        <v>55</v>
      </c>
      <c r="I56" s="44" t="s">
        <v>80</v>
      </c>
      <c r="J56" s="46" t="s">
        <v>237</v>
      </c>
      <c r="K56" s="44" t="s">
        <v>238</v>
      </c>
      <c r="L56" s="44" t="s">
        <v>234</v>
      </c>
    </row>
    <row r="57" spans="4:12" ht="72" x14ac:dyDescent="0.3">
      <c r="D57" s="16">
        <f>VLOOKUP(Tabla1[[#This Row],[Practice Standard Number]],'Self-Assesment'!E72:H163,2,FALSE)</f>
        <v>0</v>
      </c>
      <c r="E57" s="45" t="str">
        <f>'Self-Assesment'!G92</f>
        <v>NO</v>
      </c>
      <c r="F57" s="16" t="str">
        <f>VLOOKUP(Tabla1[[#This Row],[Practice Standard Number]],'Self-Assesment'!E72:H163,4,FALSE)</f>
        <v>-</v>
      </c>
      <c r="G57" s="45" t="s">
        <v>231</v>
      </c>
      <c r="H57" s="45">
        <v>56</v>
      </c>
      <c r="I57" s="44" t="s">
        <v>81</v>
      </c>
      <c r="J57" s="46" t="s">
        <v>239</v>
      </c>
      <c r="K57" s="44" t="s">
        <v>240</v>
      </c>
      <c r="L57" s="44" t="s">
        <v>234</v>
      </c>
    </row>
    <row r="58" spans="4:12" ht="57.6" x14ac:dyDescent="0.3">
      <c r="D58" s="16">
        <f>VLOOKUP(Tabla1[[#This Row],[Practice Standard Number]],'Self-Assesment'!E73:H164,2,FALSE)</f>
        <v>0</v>
      </c>
      <c r="E58" s="45" t="str">
        <f>'Self-Assesment'!G93</f>
        <v>YES</v>
      </c>
      <c r="F58" s="16" t="str">
        <f>VLOOKUP(Tabla1[[#This Row],[Practice Standard Number]],'Self-Assesment'!E73:H164,4,FALSE)</f>
        <v>-</v>
      </c>
      <c r="G58" s="45" t="s">
        <v>231</v>
      </c>
      <c r="H58" s="45">
        <v>57</v>
      </c>
      <c r="I58" s="44" t="s">
        <v>82</v>
      </c>
      <c r="J58" s="46" t="s">
        <v>241</v>
      </c>
      <c r="K58" s="44" t="s">
        <v>242</v>
      </c>
      <c r="L58" s="44" t="s">
        <v>234</v>
      </c>
    </row>
    <row r="59" spans="4:12" ht="72" x14ac:dyDescent="0.3">
      <c r="D59" s="16">
        <f>VLOOKUP(Tabla1[[#This Row],[Practice Standard Number]],'Self-Assesment'!E74:H165,2,FALSE)</f>
        <v>0</v>
      </c>
      <c r="E59" s="45" t="str">
        <f>'Self-Assesment'!G94</f>
        <v>YES</v>
      </c>
      <c r="F59" s="16" t="str">
        <f>VLOOKUP(Tabla1[[#This Row],[Practice Standard Number]],'Self-Assesment'!E74:H165,4,FALSE)</f>
        <v>-</v>
      </c>
      <c r="G59" s="45" t="s">
        <v>231</v>
      </c>
      <c r="H59" s="45">
        <v>58</v>
      </c>
      <c r="I59" s="44" t="s">
        <v>83</v>
      </c>
      <c r="J59" s="46" t="s">
        <v>243</v>
      </c>
      <c r="K59" s="44" t="s">
        <v>244</v>
      </c>
      <c r="L59" s="44" t="s">
        <v>234</v>
      </c>
    </row>
    <row r="60" spans="4:12" ht="57.6" x14ac:dyDescent="0.3">
      <c r="D60" s="16">
        <f>VLOOKUP(Tabla1[[#This Row],[Practice Standard Number]],'Self-Assesment'!E75:H166,2,FALSE)</f>
        <v>0</v>
      </c>
      <c r="E60" s="45" t="str">
        <f>'Self-Assesment'!G95</f>
        <v>YES</v>
      </c>
      <c r="F60" s="16" t="str">
        <f>VLOOKUP(Tabla1[[#This Row],[Practice Standard Number]],'Self-Assesment'!E75:H166,4,FALSE)</f>
        <v>-</v>
      </c>
      <c r="G60" s="45" t="s">
        <v>231</v>
      </c>
      <c r="H60" s="45">
        <v>59</v>
      </c>
      <c r="I60" s="44" t="s">
        <v>84</v>
      </c>
      <c r="J60" s="46" t="s">
        <v>245</v>
      </c>
      <c r="K60" s="44" t="s">
        <v>246</v>
      </c>
      <c r="L60" s="44" t="s">
        <v>234</v>
      </c>
    </row>
    <row r="61" spans="4:12" ht="115.2" x14ac:dyDescent="0.3">
      <c r="D61" s="16">
        <f>VLOOKUP(Tabla1[[#This Row],[Practice Standard Number]],'Self-Assesment'!E76:H167,2,FALSE)</f>
        <v>0</v>
      </c>
      <c r="E61" s="45" t="str">
        <f>'Self-Assesment'!G96</f>
        <v>NO</v>
      </c>
      <c r="F61" s="16" t="str">
        <f>VLOOKUP(Tabla1[[#This Row],[Practice Standard Number]],'Self-Assesment'!E76:H167,4,FALSE)</f>
        <v>-</v>
      </c>
      <c r="G61" s="45" t="s">
        <v>231</v>
      </c>
      <c r="H61" s="45">
        <v>60</v>
      </c>
      <c r="I61" s="44" t="s">
        <v>85</v>
      </c>
      <c r="J61" s="46" t="s">
        <v>247</v>
      </c>
      <c r="K61" s="44" t="s">
        <v>248</v>
      </c>
      <c r="L61" s="44" t="s">
        <v>234</v>
      </c>
    </row>
    <row r="62" spans="4:12" ht="57.6" x14ac:dyDescent="0.3">
      <c r="D62" s="16">
        <f>VLOOKUP(Tabla1[[#This Row],[Practice Standard Number]],'Self-Assesment'!E77:H168,2,FALSE)</f>
        <v>0</v>
      </c>
      <c r="E62" s="45" t="str">
        <f>'Self-Assesment'!G97</f>
        <v>NO</v>
      </c>
      <c r="F62" s="16" t="str">
        <f>VLOOKUP(Tabla1[[#This Row],[Practice Standard Number]],'Self-Assesment'!E77:H168,4,FALSE)</f>
        <v>-</v>
      </c>
      <c r="G62" s="45" t="s">
        <v>231</v>
      </c>
      <c r="H62" s="45">
        <v>61</v>
      </c>
      <c r="I62" s="44" t="s">
        <v>86</v>
      </c>
      <c r="J62" s="46" t="s">
        <v>249</v>
      </c>
      <c r="K62" s="44" t="s">
        <v>250</v>
      </c>
      <c r="L62" s="44" t="s">
        <v>234</v>
      </c>
    </row>
    <row r="63" spans="4:12" ht="259.2" x14ac:dyDescent="0.3">
      <c r="D63" s="16">
        <f>VLOOKUP(Tabla1[[#This Row],[Practice Standard Number]],'Self-Assesment'!E78:H169,2,FALSE)</f>
        <v>0</v>
      </c>
      <c r="E63" s="45" t="str">
        <f>'Self-Assesment'!G102</f>
        <v>YES</v>
      </c>
      <c r="F63" s="16" t="str">
        <f>VLOOKUP(Tabla1[[#This Row],[Practice Standard Number]],'Self-Assesment'!E78:H169,4,FALSE)</f>
        <v>-</v>
      </c>
      <c r="G63" s="45" t="s">
        <v>251</v>
      </c>
      <c r="H63" s="45">
        <v>62</v>
      </c>
      <c r="I63" s="44" t="s">
        <v>88</v>
      </c>
      <c r="J63" s="46" t="s">
        <v>252</v>
      </c>
      <c r="K63" s="44" t="s">
        <v>253</v>
      </c>
      <c r="L63" s="44" t="s">
        <v>105</v>
      </c>
    </row>
    <row r="64" spans="4:12" ht="57.6" x14ac:dyDescent="0.3">
      <c r="D64" s="16">
        <f>VLOOKUP(Tabla1[[#This Row],[Practice Standard Number]],'Self-Assesment'!E79:H170,2,FALSE)</f>
        <v>0</v>
      </c>
      <c r="E64" s="45" t="str">
        <f>'Self-Assesment'!G103</f>
        <v>YES</v>
      </c>
      <c r="F64" s="16" t="str">
        <f>VLOOKUP(Tabla1[[#This Row],[Practice Standard Number]],'Self-Assesment'!E79:H170,4,FALSE)</f>
        <v>-</v>
      </c>
      <c r="G64" s="45" t="s">
        <v>251</v>
      </c>
      <c r="H64" s="45">
        <v>63</v>
      </c>
      <c r="I64" s="44" t="s">
        <v>89</v>
      </c>
      <c r="J64" s="46" t="s">
        <v>254</v>
      </c>
      <c r="K64" s="44" t="s">
        <v>255</v>
      </c>
      <c r="L64" s="44" t="s">
        <v>105</v>
      </c>
    </row>
    <row r="65" spans="4:12" ht="86.4" x14ac:dyDescent="0.3">
      <c r="D65" s="16">
        <f>VLOOKUP(Tabla1[[#This Row],[Practice Standard Number]],'Self-Assesment'!E80:H171,2,FALSE)</f>
        <v>0</v>
      </c>
      <c r="E65" s="45" t="str">
        <f>'Self-Assesment'!G104</f>
        <v>YES</v>
      </c>
      <c r="F65" s="16" t="str">
        <f>VLOOKUP(Tabla1[[#This Row],[Practice Standard Number]],'Self-Assesment'!E80:H171,4,FALSE)</f>
        <v>-</v>
      </c>
      <c r="G65" s="45" t="s">
        <v>251</v>
      </c>
      <c r="H65" s="45">
        <v>64</v>
      </c>
      <c r="I65" s="44" t="s">
        <v>90</v>
      </c>
      <c r="J65" s="46" t="s">
        <v>256</v>
      </c>
      <c r="K65" s="44" t="s">
        <v>257</v>
      </c>
      <c r="L65" s="44" t="s">
        <v>105</v>
      </c>
    </row>
    <row r="66" spans="4:12" ht="259.2" x14ac:dyDescent="0.3">
      <c r="D66" s="16">
        <f>VLOOKUP(Tabla1[[#This Row],[Practice Standard Number]],'Self-Assesment'!E81:H172,2,FALSE)</f>
        <v>0</v>
      </c>
      <c r="E66" s="45" t="str">
        <f>'Self-Assesment'!G105</f>
        <v>NO</v>
      </c>
      <c r="F66" s="16" t="str">
        <f>VLOOKUP(Tabla1[[#This Row],[Practice Standard Number]],'Self-Assesment'!E81:H172,4,FALSE)</f>
        <v>-</v>
      </c>
      <c r="G66" s="45" t="s">
        <v>251</v>
      </c>
      <c r="H66" s="45">
        <v>65</v>
      </c>
      <c r="I66" s="44" t="s">
        <v>91</v>
      </c>
      <c r="J66" s="46" t="s">
        <v>258</v>
      </c>
      <c r="K66" s="44" t="s">
        <v>259</v>
      </c>
      <c r="L66" s="44" t="s">
        <v>185</v>
      </c>
    </row>
    <row r="67" spans="4:12" ht="158.4" x14ac:dyDescent="0.3">
      <c r="D67" s="16">
        <f>VLOOKUP(Tabla1[[#This Row],[Practice Standard Number]],'Self-Assesment'!E82:H173,2,FALSE)</f>
        <v>0</v>
      </c>
      <c r="E67" s="45" t="str">
        <f>'Self-Assesment'!G106</f>
        <v>YES</v>
      </c>
      <c r="F67" s="16" t="str">
        <f>VLOOKUP(Tabla1[[#This Row],[Practice Standard Number]],'Self-Assesment'!E82:H173,4,FALSE)</f>
        <v>-</v>
      </c>
      <c r="G67" s="45" t="s">
        <v>251</v>
      </c>
      <c r="H67" s="45">
        <v>66</v>
      </c>
      <c r="I67" s="44" t="s">
        <v>92</v>
      </c>
      <c r="J67" s="46" t="s">
        <v>260</v>
      </c>
      <c r="K67" s="44" t="s">
        <v>261</v>
      </c>
      <c r="L67" s="44" t="s">
        <v>185</v>
      </c>
    </row>
    <row r="68" spans="4:12" ht="100.8" x14ac:dyDescent="0.3">
      <c r="D68" s="16">
        <f>VLOOKUP(Tabla1[[#This Row],[Practice Standard Number]],'Self-Assesment'!E83:H174,2,FALSE)</f>
        <v>0</v>
      </c>
      <c r="E68" s="45" t="str">
        <f>'Self-Assesment'!G107</f>
        <v>YES</v>
      </c>
      <c r="F68" s="16" t="str">
        <f>VLOOKUP(Tabla1[[#This Row],[Practice Standard Number]],'Self-Assesment'!E83:H174,4,FALSE)</f>
        <v>-</v>
      </c>
      <c r="G68" s="45" t="s">
        <v>251</v>
      </c>
      <c r="H68" s="45">
        <v>67</v>
      </c>
      <c r="I68" s="44" t="s">
        <v>93</v>
      </c>
      <c r="J68" s="46" t="s">
        <v>262</v>
      </c>
      <c r="K68" s="44" t="s">
        <v>263</v>
      </c>
      <c r="L68" s="44" t="s">
        <v>211</v>
      </c>
    </row>
    <row r="69" spans="4:12" ht="144" x14ac:dyDescent="0.3">
      <c r="D69" s="16">
        <f>VLOOKUP(Tabla1[[#This Row],[Practice Standard Number]],'Self-Assesment'!E84:H175,2,FALSE)</f>
        <v>0</v>
      </c>
      <c r="E69" s="45" t="str">
        <f>'Self-Assesment'!G108</f>
        <v>YES</v>
      </c>
      <c r="F69" s="16" t="str">
        <f>VLOOKUP(Tabla1[[#This Row],[Practice Standard Number]],'Self-Assesment'!E84:H175,4,FALSE)</f>
        <v>-</v>
      </c>
      <c r="G69" s="45" t="s">
        <v>251</v>
      </c>
      <c r="H69" s="45">
        <v>68</v>
      </c>
      <c r="I69" s="44" t="s">
        <v>94</v>
      </c>
      <c r="J69" s="46" t="s">
        <v>264</v>
      </c>
      <c r="K69" s="44" t="s">
        <v>265</v>
      </c>
      <c r="L69" s="44" t="s">
        <v>185</v>
      </c>
    </row>
  </sheetData>
  <phoneticPr fontId="28" type="noConversion"/>
  <pageMargins left="0.7" right="0.7" top="0.75" bottom="0.75" header="0.3" footer="0.3"/>
  <pageSetup paperSize="9" orientation="portrait" horizontalDpi="1200" verticalDpi="1200"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ontainsText" priority="1" operator="containsText" id="{EBAA13D3-D9F1-45E5-BF71-3D21A868F73E}">
            <xm:f>NOT(ISERROR(SEARCH("-",F1)))</xm:f>
            <xm:f>"-"</xm:f>
            <x14:dxf>
              <fill>
                <patternFill>
                  <bgColor theme="2" tint="-0.499984740745262"/>
                </patternFill>
              </fill>
            </x14:dxf>
          </x14:cfRule>
          <x14:cfRule type="containsText" priority="7" operator="containsText" id="{756098E3-F2D9-454A-B71E-BB7097978716}">
            <xm:f>NOT(ISERROR(SEARCH(Maintenance!$BJ$5,F1)))</xm:f>
            <xm:f>Maintenance!$BJ$5</xm:f>
            <x14:dxf>
              <fill>
                <patternFill patternType="solid">
                  <fgColor auto="1"/>
                  <bgColor rgb="FF3FA34D"/>
                </patternFill>
              </fill>
            </x14:dxf>
          </x14:cfRule>
          <x14:cfRule type="containsText" priority="8" operator="containsText" id="{ED8C0622-765A-4795-A38F-AD877C97083B}">
            <xm:f>NOT(ISERROR(SEARCH(Maintenance!$BJ$2,F1)))</xm:f>
            <xm:f>Maintenance!$BJ$2</xm:f>
            <x14:dxf>
              <fill>
                <patternFill>
                  <bgColor rgb="FFDE584E"/>
                </patternFill>
              </fill>
            </x14:dxf>
          </x14:cfRule>
          <xm:sqref>F1:F1048576</xm:sqref>
        </x14:conditionalFormatting>
        <x14:conditionalFormatting xmlns:xm="http://schemas.microsoft.com/office/excel/2006/main">
          <x14:cfRule type="containsText" priority="5" operator="containsText" id="{7B5A9B24-5CB6-48C4-A2AF-092ABFC7B7D7}">
            <xm:f>NOT(ISERROR(SEARCH(Maintenance!$BJ$3,F2)))</xm:f>
            <xm:f>Maintenance!$BJ$3</xm:f>
            <x14:dxf>
              <fill>
                <patternFill>
                  <bgColor rgb="FFF4971B"/>
                </patternFill>
              </fill>
            </x14:dxf>
          </x14:cfRule>
          <x14:cfRule type="containsText" priority="6" operator="containsText" id="{E04C8A52-DD5B-490A-9D8D-A0F63D235355}">
            <xm:f>NOT(ISERROR(SEARCH(Maintenance!$BJ$4,F2)))</xm:f>
            <xm:f>Maintenance!$BJ$4</xm:f>
            <x14:dxf>
              <fill>
                <patternFill>
                  <bgColor rgb="FFF5D547"/>
                </patternFill>
              </fill>
            </x14:dxf>
          </x14:cfRule>
          <xm:sqref>F2:F69</xm:sqref>
        </x14:conditionalFormatting>
      </x14:conditionalFormattings>
    </ext>
    <ext xmlns:x15="http://schemas.microsoft.com/office/spreadsheetml/2010/11/main" uri="{3A4CF648-6AED-40f4-86FF-DC5316D8AED3}">
      <x14:slicerList xmlns:x14="http://schemas.microsoft.com/office/spreadsheetml/2009/9/main">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N61"/>
  <sheetViews>
    <sheetView topLeftCell="AW1" workbookViewId="0">
      <selection activeCell="BG2" sqref="BG2"/>
    </sheetView>
  </sheetViews>
  <sheetFormatPr defaultColWidth="11" defaultRowHeight="14.4" x14ac:dyDescent="0.3"/>
  <cols>
    <col min="2" max="2" width="16.7265625" customWidth="1"/>
    <col min="3" max="3" width="36.26953125" bestFit="1" customWidth="1"/>
    <col min="10" max="10" width="11" customWidth="1"/>
    <col min="18" max="18" width="11" customWidth="1"/>
    <col min="22" max="22" width="20.08984375" bestFit="1" customWidth="1"/>
    <col min="26" max="26" width="11" customWidth="1"/>
    <col min="30" max="30" width="20.08984375" bestFit="1" customWidth="1"/>
    <col min="34" max="34" width="11" customWidth="1"/>
    <col min="42" max="42" width="11" customWidth="1"/>
    <col min="50" max="50" width="11" customWidth="1"/>
    <col min="57" max="57" width="21.08984375" customWidth="1"/>
    <col min="61" max="61" width="19.36328125" bestFit="1" customWidth="1"/>
  </cols>
  <sheetData>
    <row r="1" spans="1:66" x14ac:dyDescent="0.3">
      <c r="A1" s="1" t="s">
        <v>97</v>
      </c>
      <c r="B1" s="1" t="s">
        <v>270</v>
      </c>
      <c r="C1" s="1" t="s">
        <v>271</v>
      </c>
      <c r="D1" s="1" t="s">
        <v>272</v>
      </c>
      <c r="E1" s="1" t="s">
        <v>273</v>
      </c>
      <c r="F1" s="1" t="s">
        <v>274</v>
      </c>
      <c r="G1" s="1" t="s">
        <v>6</v>
      </c>
      <c r="H1" s="1"/>
      <c r="I1" s="1" t="s">
        <v>97</v>
      </c>
      <c r="J1" s="1" t="s">
        <v>270</v>
      </c>
      <c r="K1" s="1" t="s">
        <v>271</v>
      </c>
      <c r="L1" s="1" t="s">
        <v>272</v>
      </c>
      <c r="M1" s="1" t="s">
        <v>273</v>
      </c>
      <c r="N1" s="1" t="s">
        <v>274</v>
      </c>
      <c r="O1" s="1" t="s">
        <v>6</v>
      </c>
      <c r="P1" s="1"/>
      <c r="Q1" s="1" t="s">
        <v>97</v>
      </c>
      <c r="R1" s="1" t="s">
        <v>270</v>
      </c>
      <c r="S1" s="1" t="s">
        <v>271</v>
      </c>
      <c r="T1" s="1" t="s">
        <v>272</v>
      </c>
      <c r="U1" s="1" t="s">
        <v>273</v>
      </c>
      <c r="V1" s="1" t="s">
        <v>274</v>
      </c>
      <c r="W1" s="1" t="s">
        <v>6</v>
      </c>
      <c r="X1" s="1"/>
      <c r="Y1" s="1" t="s">
        <v>97</v>
      </c>
      <c r="Z1" s="1" t="s">
        <v>270</v>
      </c>
      <c r="AA1" s="1" t="s">
        <v>271</v>
      </c>
      <c r="AB1" s="1" t="s">
        <v>272</v>
      </c>
      <c r="AC1" s="1" t="s">
        <v>273</v>
      </c>
      <c r="AD1" s="1" t="s">
        <v>274</v>
      </c>
      <c r="AE1" s="1" t="s">
        <v>6</v>
      </c>
      <c r="AF1" s="1"/>
      <c r="AG1" s="1" t="s">
        <v>97</v>
      </c>
      <c r="AH1" s="1" t="s">
        <v>270</v>
      </c>
      <c r="AI1" s="1" t="s">
        <v>271</v>
      </c>
      <c r="AJ1" s="1" t="s">
        <v>272</v>
      </c>
      <c r="AK1" s="1" t="s">
        <v>273</v>
      </c>
      <c r="AL1" s="1" t="s">
        <v>274</v>
      </c>
      <c r="AM1" s="1" t="s">
        <v>6</v>
      </c>
      <c r="AN1" s="1"/>
      <c r="AO1" s="1" t="s">
        <v>97</v>
      </c>
      <c r="AP1" s="1" t="s">
        <v>270</v>
      </c>
      <c r="AQ1" s="1" t="s">
        <v>271</v>
      </c>
      <c r="AR1" s="1" t="s">
        <v>272</v>
      </c>
      <c r="AS1" s="1" t="s">
        <v>273</v>
      </c>
      <c r="AT1" s="1" t="s">
        <v>274</v>
      </c>
      <c r="AU1" s="1" t="s">
        <v>6</v>
      </c>
      <c r="AV1" s="1"/>
      <c r="AW1" s="1" t="s">
        <v>97</v>
      </c>
      <c r="AX1" s="1" t="s">
        <v>270</v>
      </c>
      <c r="AY1" s="1" t="s">
        <v>271</v>
      </c>
      <c r="AZ1" s="1" t="s">
        <v>272</v>
      </c>
      <c r="BA1" s="1" t="s">
        <v>273</v>
      </c>
      <c r="BB1" s="1" t="s">
        <v>274</v>
      </c>
      <c r="BC1" s="1" t="s">
        <v>6</v>
      </c>
      <c r="BE1" s="1" t="s">
        <v>270</v>
      </c>
      <c r="BG1" s="1" t="s">
        <v>6</v>
      </c>
      <c r="BI1" s="1" t="s">
        <v>28</v>
      </c>
      <c r="BJ1" s="1" t="s">
        <v>275</v>
      </c>
      <c r="BL1" s="1" t="s">
        <v>276</v>
      </c>
      <c r="BN1" s="1" t="s">
        <v>277</v>
      </c>
    </row>
    <row r="2" spans="1:66" x14ac:dyDescent="0.3">
      <c r="A2">
        <v>1</v>
      </c>
      <c r="B2" t="s">
        <v>278</v>
      </c>
      <c r="C2" s="15" t="s">
        <v>9</v>
      </c>
      <c r="D2" t="s">
        <v>8</v>
      </c>
      <c r="E2" t="s">
        <v>102</v>
      </c>
      <c r="F2" t="str">
        <f t="shared" ref="F2:F33" si="0">CONCATENATE(B2,"-",D2)</f>
        <v>Institutional (All standards)-Standard 1</v>
      </c>
      <c r="G2" t="s">
        <v>279</v>
      </c>
      <c r="I2">
        <v>1</v>
      </c>
      <c r="J2" t="s">
        <v>278</v>
      </c>
      <c r="K2" t="s">
        <v>30</v>
      </c>
      <c r="L2" t="s">
        <v>8</v>
      </c>
      <c r="M2" t="s">
        <v>128</v>
      </c>
      <c r="N2" t="str">
        <f>CONCATENATE(J2,"-",L2)</f>
        <v>Institutional (All standards)-Standard 1</v>
      </c>
      <c r="O2" t="s">
        <v>279</v>
      </c>
      <c r="Q2">
        <v>1</v>
      </c>
      <c r="R2" t="s">
        <v>278</v>
      </c>
      <c r="S2" t="s">
        <v>39</v>
      </c>
      <c r="T2" t="s">
        <v>8</v>
      </c>
      <c r="U2" t="s">
        <v>152</v>
      </c>
      <c r="V2" t="str">
        <f>CONCATENATE(R2,"-",T2)</f>
        <v>Institutional (All standards)-Standard 1</v>
      </c>
      <c r="W2" t="s">
        <v>279</v>
      </c>
      <c r="Y2">
        <v>1</v>
      </c>
      <c r="Z2" t="s">
        <v>278</v>
      </c>
      <c r="AA2" t="s">
        <v>54</v>
      </c>
      <c r="AB2" t="s">
        <v>8</v>
      </c>
      <c r="AC2" t="s">
        <v>182</v>
      </c>
      <c r="AD2" t="str">
        <f>CONCATENATE(Z2,"-",AB2)</f>
        <v>Institutional (All standards)-Standard 1</v>
      </c>
      <c r="AE2" t="s">
        <v>279</v>
      </c>
      <c r="AG2">
        <v>1</v>
      </c>
      <c r="AH2" t="s">
        <v>278</v>
      </c>
      <c r="AI2" t="s">
        <v>67</v>
      </c>
      <c r="AJ2" t="s">
        <v>8</v>
      </c>
      <c r="AK2" t="s">
        <v>208</v>
      </c>
      <c r="AL2" t="str">
        <f>CONCATENATE(AH2,"-",AJ2)</f>
        <v>Institutional (All standards)-Standard 1</v>
      </c>
      <c r="AM2" t="s">
        <v>279</v>
      </c>
      <c r="AO2">
        <v>1</v>
      </c>
      <c r="AP2" t="s">
        <v>278</v>
      </c>
      <c r="AQ2" t="s">
        <v>78</v>
      </c>
      <c r="AR2" t="s">
        <v>8</v>
      </c>
      <c r="AS2" t="s">
        <v>231</v>
      </c>
      <c r="AT2" t="str">
        <f>CONCATENATE(AP2,"-",AR2)</f>
        <v>Institutional (All standards)-Standard 1</v>
      </c>
      <c r="AU2" t="s">
        <v>279</v>
      </c>
      <c r="AW2">
        <v>1</v>
      </c>
      <c r="AX2" t="s">
        <v>278</v>
      </c>
      <c r="AY2" t="s">
        <v>88</v>
      </c>
      <c r="AZ2" t="s">
        <v>8</v>
      </c>
      <c r="BA2" t="s">
        <v>251</v>
      </c>
      <c r="BB2" t="str">
        <f>CONCATENATE(AX2,"-",AZ2)</f>
        <v>Institutional (All standards)-Standard 1</v>
      </c>
      <c r="BC2" t="s">
        <v>279</v>
      </c>
      <c r="BE2" t="s">
        <v>0</v>
      </c>
      <c r="BG2" t="s">
        <v>279</v>
      </c>
      <c r="BI2">
        <v>0</v>
      </c>
      <c r="BJ2" t="s">
        <v>280</v>
      </c>
      <c r="BL2" t="s">
        <v>281</v>
      </c>
      <c r="BN2" t="s">
        <v>282</v>
      </c>
    </row>
    <row r="3" spans="1:66" x14ac:dyDescent="0.3">
      <c r="A3">
        <v>2</v>
      </c>
      <c r="B3" t="s">
        <v>278</v>
      </c>
      <c r="C3" s="15" t="s">
        <v>11</v>
      </c>
      <c r="D3" t="s">
        <v>10</v>
      </c>
      <c r="E3" t="s">
        <v>102</v>
      </c>
      <c r="F3" t="str">
        <f t="shared" si="0"/>
        <v>Institutional (All standards)-Standard 2</v>
      </c>
      <c r="G3" t="s">
        <v>279</v>
      </c>
      <c r="I3">
        <v>2</v>
      </c>
      <c r="J3" t="s">
        <v>278</v>
      </c>
      <c r="K3" t="s">
        <v>31</v>
      </c>
      <c r="L3" t="s">
        <v>10</v>
      </c>
      <c r="M3" t="s">
        <v>128</v>
      </c>
      <c r="N3" t="str">
        <f t="shared" ref="N3:N41" si="1">CONCATENATE(J3,"-",L3)</f>
        <v>Institutional (All standards)-Standard 2</v>
      </c>
      <c r="O3" t="s">
        <v>279</v>
      </c>
      <c r="Q3">
        <v>2</v>
      </c>
      <c r="R3" t="s">
        <v>278</v>
      </c>
      <c r="S3" t="s">
        <v>40</v>
      </c>
      <c r="T3" t="s">
        <v>10</v>
      </c>
      <c r="U3" t="s">
        <v>152</v>
      </c>
      <c r="V3" t="str">
        <f t="shared" ref="V3:V61" si="2">CONCATENATE(R3,"-",T3)</f>
        <v>Institutional (All standards)-Standard 2</v>
      </c>
      <c r="W3" t="s">
        <v>279</v>
      </c>
      <c r="Y3">
        <v>2</v>
      </c>
      <c r="Z3" t="s">
        <v>278</v>
      </c>
      <c r="AA3" t="s">
        <v>55</v>
      </c>
      <c r="AB3" t="s">
        <v>10</v>
      </c>
      <c r="AC3" t="s">
        <v>182</v>
      </c>
      <c r="AD3" t="str">
        <f t="shared" ref="AD3:AD61" si="3">CONCATENATE(Z3,"-",AB3)</f>
        <v>Institutional (All standards)-Standard 2</v>
      </c>
      <c r="AE3" t="s">
        <v>279</v>
      </c>
      <c r="AG3">
        <v>2</v>
      </c>
      <c r="AH3" t="s">
        <v>278</v>
      </c>
      <c r="AI3" t="s">
        <v>68</v>
      </c>
      <c r="AJ3" t="s">
        <v>10</v>
      </c>
      <c r="AK3" t="s">
        <v>208</v>
      </c>
      <c r="AL3" t="str">
        <f t="shared" ref="AL3:AL51" si="4">CONCATENATE(AH3,"-",AJ3)</f>
        <v>Institutional (All standards)-Standard 2</v>
      </c>
      <c r="AM3" t="s">
        <v>279</v>
      </c>
      <c r="AO3">
        <v>2</v>
      </c>
      <c r="AP3" t="s">
        <v>278</v>
      </c>
      <c r="AQ3" t="s">
        <v>79</v>
      </c>
      <c r="AR3" t="s">
        <v>10</v>
      </c>
      <c r="AS3" t="s">
        <v>231</v>
      </c>
      <c r="AT3" t="str">
        <f t="shared" ref="AT3:AT46" si="5">CONCATENATE(AP3,"-",AR3)</f>
        <v>Institutional (All standards)-Standard 2</v>
      </c>
      <c r="AU3" t="s">
        <v>279</v>
      </c>
      <c r="AW3">
        <v>2</v>
      </c>
      <c r="AX3" t="s">
        <v>278</v>
      </c>
      <c r="AY3" t="s">
        <v>89</v>
      </c>
      <c r="AZ3" t="s">
        <v>10</v>
      </c>
      <c r="BA3" t="s">
        <v>251</v>
      </c>
      <c r="BB3" t="str">
        <f t="shared" ref="BB3:BB36" si="6">CONCATENATE(AX3,"-",AZ3)</f>
        <v>Institutional (All standards)-Standard 2</v>
      </c>
      <c r="BC3" t="s">
        <v>279</v>
      </c>
      <c r="BE3" t="s">
        <v>283</v>
      </c>
      <c r="BG3" t="s">
        <v>284</v>
      </c>
      <c r="BI3">
        <v>1</v>
      </c>
      <c r="BJ3" t="s">
        <v>285</v>
      </c>
      <c r="BL3" t="s">
        <v>286</v>
      </c>
    </row>
    <row r="4" spans="1:66" x14ac:dyDescent="0.3">
      <c r="A4">
        <v>3</v>
      </c>
      <c r="B4" t="s">
        <v>278</v>
      </c>
      <c r="C4" s="15" t="s">
        <v>13</v>
      </c>
      <c r="D4" t="s">
        <v>12</v>
      </c>
      <c r="E4" t="s">
        <v>102</v>
      </c>
      <c r="F4" t="str">
        <f t="shared" si="0"/>
        <v>Institutional (All standards)-Standard 3</v>
      </c>
      <c r="G4" t="s">
        <v>279</v>
      </c>
      <c r="I4">
        <v>3</v>
      </c>
      <c r="J4" t="s">
        <v>278</v>
      </c>
      <c r="K4" t="s">
        <v>32</v>
      </c>
      <c r="L4" t="s">
        <v>12</v>
      </c>
      <c r="M4" t="s">
        <v>128</v>
      </c>
      <c r="N4" t="str">
        <f t="shared" si="1"/>
        <v>Institutional (All standards)-Standard 3</v>
      </c>
      <c r="O4" t="s">
        <v>279</v>
      </c>
      <c r="Q4">
        <v>3</v>
      </c>
      <c r="R4" t="s">
        <v>278</v>
      </c>
      <c r="S4" t="s">
        <v>41</v>
      </c>
      <c r="T4" t="s">
        <v>12</v>
      </c>
      <c r="U4" t="s">
        <v>152</v>
      </c>
      <c r="V4" t="str">
        <f t="shared" si="2"/>
        <v>Institutional (All standards)-Standard 3</v>
      </c>
      <c r="W4" t="s">
        <v>279</v>
      </c>
      <c r="Y4">
        <v>3</v>
      </c>
      <c r="Z4" t="s">
        <v>278</v>
      </c>
      <c r="AA4" t="s">
        <v>56</v>
      </c>
      <c r="AB4" t="s">
        <v>12</v>
      </c>
      <c r="AC4" t="s">
        <v>182</v>
      </c>
      <c r="AD4" t="str">
        <f t="shared" si="3"/>
        <v>Institutional (All standards)-Standard 3</v>
      </c>
      <c r="AE4" t="s">
        <v>279</v>
      </c>
      <c r="AG4">
        <v>3</v>
      </c>
      <c r="AH4" t="s">
        <v>278</v>
      </c>
      <c r="AI4" t="s">
        <v>69</v>
      </c>
      <c r="AJ4" t="s">
        <v>12</v>
      </c>
      <c r="AK4" t="s">
        <v>208</v>
      </c>
      <c r="AL4" t="str">
        <f t="shared" si="4"/>
        <v>Institutional (All standards)-Standard 3</v>
      </c>
      <c r="AM4" t="s">
        <v>279</v>
      </c>
      <c r="AO4">
        <v>3</v>
      </c>
      <c r="AP4" t="s">
        <v>278</v>
      </c>
      <c r="AQ4" t="s">
        <v>80</v>
      </c>
      <c r="AR4" t="s">
        <v>12</v>
      </c>
      <c r="AS4" t="s">
        <v>231</v>
      </c>
      <c r="AT4" t="str">
        <f t="shared" si="5"/>
        <v>Institutional (All standards)-Standard 3</v>
      </c>
      <c r="AU4" t="s">
        <v>279</v>
      </c>
      <c r="AW4">
        <v>3</v>
      </c>
      <c r="AX4" t="s">
        <v>278</v>
      </c>
      <c r="AY4" t="s">
        <v>90</v>
      </c>
      <c r="AZ4" t="s">
        <v>12</v>
      </c>
      <c r="BA4" t="s">
        <v>251</v>
      </c>
      <c r="BB4" t="str">
        <f t="shared" si="6"/>
        <v>Institutional (All standards)-Standard 3</v>
      </c>
      <c r="BC4" t="s">
        <v>279</v>
      </c>
      <c r="BE4" t="s">
        <v>287</v>
      </c>
      <c r="BI4">
        <v>2</v>
      </c>
      <c r="BJ4" t="s">
        <v>288</v>
      </c>
    </row>
    <row r="5" spans="1:66" x14ac:dyDescent="0.3">
      <c r="A5">
        <v>4</v>
      </c>
      <c r="B5" t="s">
        <v>278</v>
      </c>
      <c r="C5" s="15" t="s">
        <v>15</v>
      </c>
      <c r="D5" t="s">
        <v>14</v>
      </c>
      <c r="E5" t="s">
        <v>102</v>
      </c>
      <c r="F5" t="str">
        <f t="shared" si="0"/>
        <v>Institutional (All standards)-Standard 4</v>
      </c>
      <c r="G5" t="s">
        <v>279</v>
      </c>
      <c r="I5">
        <v>4</v>
      </c>
      <c r="J5" t="s">
        <v>278</v>
      </c>
      <c r="K5" t="s">
        <v>33</v>
      </c>
      <c r="L5" t="s">
        <v>14</v>
      </c>
      <c r="M5" t="s">
        <v>128</v>
      </c>
      <c r="N5" t="str">
        <f t="shared" si="1"/>
        <v>Institutional (All standards)-Standard 4</v>
      </c>
      <c r="O5" t="s">
        <v>279</v>
      </c>
      <c r="Q5">
        <v>4</v>
      </c>
      <c r="R5" t="s">
        <v>278</v>
      </c>
      <c r="S5" t="s">
        <v>42</v>
      </c>
      <c r="T5" t="s">
        <v>14</v>
      </c>
      <c r="U5" t="s">
        <v>152</v>
      </c>
      <c r="V5" t="str">
        <f t="shared" si="2"/>
        <v>Institutional (All standards)-Standard 4</v>
      </c>
      <c r="W5" t="s">
        <v>279</v>
      </c>
      <c r="Y5">
        <v>4</v>
      </c>
      <c r="Z5" t="s">
        <v>278</v>
      </c>
      <c r="AA5" t="s">
        <v>57</v>
      </c>
      <c r="AB5" t="s">
        <v>14</v>
      </c>
      <c r="AC5" t="s">
        <v>182</v>
      </c>
      <c r="AD5" t="str">
        <f t="shared" si="3"/>
        <v>Institutional (All standards)-Standard 4</v>
      </c>
      <c r="AE5" t="s">
        <v>279</v>
      </c>
      <c r="AG5">
        <v>4</v>
      </c>
      <c r="AH5" t="s">
        <v>278</v>
      </c>
      <c r="AI5" t="s">
        <v>70</v>
      </c>
      <c r="AJ5" t="s">
        <v>14</v>
      </c>
      <c r="AK5" t="s">
        <v>208</v>
      </c>
      <c r="AL5" t="str">
        <f t="shared" si="4"/>
        <v>Institutional (All standards)-Standard 4</v>
      </c>
      <c r="AM5" t="s">
        <v>279</v>
      </c>
      <c r="AO5">
        <v>4</v>
      </c>
      <c r="AP5" t="s">
        <v>278</v>
      </c>
      <c r="AQ5" t="s">
        <v>81</v>
      </c>
      <c r="AR5" t="s">
        <v>14</v>
      </c>
      <c r="AS5" t="s">
        <v>231</v>
      </c>
      <c r="AT5" t="str">
        <f t="shared" si="5"/>
        <v>Institutional (All standards)-Standard 4</v>
      </c>
      <c r="AU5" t="s">
        <v>279</v>
      </c>
      <c r="AW5">
        <v>4</v>
      </c>
      <c r="AX5" t="s">
        <v>278</v>
      </c>
      <c r="AY5" t="s">
        <v>91</v>
      </c>
      <c r="AZ5" t="s">
        <v>14</v>
      </c>
      <c r="BA5" t="s">
        <v>251</v>
      </c>
      <c r="BB5" t="str">
        <f t="shared" si="6"/>
        <v>Institutional (All standards)-Standard 4</v>
      </c>
      <c r="BC5" t="s">
        <v>279</v>
      </c>
      <c r="BE5" t="s">
        <v>278</v>
      </c>
      <c r="BI5">
        <v>3</v>
      </c>
      <c r="BJ5" t="s">
        <v>289</v>
      </c>
    </row>
    <row r="6" spans="1:66" x14ac:dyDescent="0.3">
      <c r="A6">
        <v>5</v>
      </c>
      <c r="B6" t="s">
        <v>278</v>
      </c>
      <c r="C6" s="15" t="s">
        <v>17</v>
      </c>
      <c r="D6" t="s">
        <v>16</v>
      </c>
      <c r="E6" t="s">
        <v>102</v>
      </c>
      <c r="F6" t="str">
        <f t="shared" si="0"/>
        <v>Institutional (All standards)-Standard 5</v>
      </c>
      <c r="G6" t="s">
        <v>279</v>
      </c>
      <c r="I6">
        <v>5</v>
      </c>
      <c r="J6" t="s">
        <v>278</v>
      </c>
      <c r="K6" t="s">
        <v>34</v>
      </c>
      <c r="L6" t="s">
        <v>16</v>
      </c>
      <c r="M6" t="s">
        <v>128</v>
      </c>
      <c r="N6" t="str">
        <f t="shared" si="1"/>
        <v>Institutional (All standards)-Standard 5</v>
      </c>
      <c r="O6" t="s">
        <v>279</v>
      </c>
      <c r="Q6">
        <v>5</v>
      </c>
      <c r="R6" t="s">
        <v>278</v>
      </c>
      <c r="S6" t="s">
        <v>43</v>
      </c>
      <c r="T6" t="s">
        <v>16</v>
      </c>
      <c r="U6" t="s">
        <v>152</v>
      </c>
      <c r="V6" t="str">
        <f t="shared" si="2"/>
        <v>Institutional (All standards)-Standard 5</v>
      </c>
      <c r="W6" t="s">
        <v>279</v>
      </c>
      <c r="Y6">
        <v>5</v>
      </c>
      <c r="Z6" t="s">
        <v>278</v>
      </c>
      <c r="AA6" t="s">
        <v>58</v>
      </c>
      <c r="AB6" t="s">
        <v>16</v>
      </c>
      <c r="AC6" t="s">
        <v>182</v>
      </c>
      <c r="AD6" t="str">
        <f t="shared" si="3"/>
        <v>Institutional (All standards)-Standard 5</v>
      </c>
      <c r="AE6" t="s">
        <v>279</v>
      </c>
      <c r="AG6">
        <v>5</v>
      </c>
      <c r="AH6" t="s">
        <v>278</v>
      </c>
      <c r="AI6" t="s">
        <v>71</v>
      </c>
      <c r="AJ6" t="s">
        <v>16</v>
      </c>
      <c r="AK6" t="s">
        <v>208</v>
      </c>
      <c r="AL6" t="str">
        <f t="shared" si="4"/>
        <v>Institutional (All standards)-Standard 5</v>
      </c>
      <c r="AM6" t="s">
        <v>279</v>
      </c>
      <c r="AO6">
        <v>5</v>
      </c>
      <c r="AP6" t="s">
        <v>278</v>
      </c>
      <c r="AQ6" t="s">
        <v>82</v>
      </c>
      <c r="AR6" t="s">
        <v>16</v>
      </c>
      <c r="AS6" t="s">
        <v>231</v>
      </c>
      <c r="AT6" t="str">
        <f t="shared" si="5"/>
        <v>Institutional (All standards)-Standard 5</v>
      </c>
      <c r="AU6" t="s">
        <v>279</v>
      </c>
      <c r="AW6">
        <v>5</v>
      </c>
      <c r="AX6" t="s">
        <v>278</v>
      </c>
      <c r="AY6" t="s">
        <v>92</v>
      </c>
      <c r="AZ6" t="s">
        <v>16</v>
      </c>
      <c r="BA6" t="s">
        <v>251</v>
      </c>
      <c r="BB6" t="str">
        <f t="shared" si="6"/>
        <v>Institutional (All standards)-Standard 5</v>
      </c>
      <c r="BC6" t="s">
        <v>279</v>
      </c>
      <c r="BE6" t="s">
        <v>290</v>
      </c>
    </row>
    <row r="7" spans="1:66" x14ac:dyDescent="0.3">
      <c r="A7">
        <v>6</v>
      </c>
      <c r="B7" t="s">
        <v>278</v>
      </c>
      <c r="C7" s="15" t="s">
        <v>19</v>
      </c>
      <c r="D7" t="s">
        <v>18</v>
      </c>
      <c r="E7" t="s">
        <v>102</v>
      </c>
      <c r="F7" t="str">
        <f t="shared" si="0"/>
        <v>Institutional (All standards)-Standard 6</v>
      </c>
      <c r="G7" t="s">
        <v>279</v>
      </c>
      <c r="I7">
        <v>6</v>
      </c>
      <c r="J7" t="s">
        <v>278</v>
      </c>
      <c r="K7" t="s">
        <v>35</v>
      </c>
      <c r="L7" t="s">
        <v>18</v>
      </c>
      <c r="M7" t="s">
        <v>128</v>
      </c>
      <c r="N7" t="str">
        <f t="shared" si="1"/>
        <v>Institutional (All standards)-Standard 6</v>
      </c>
      <c r="O7" t="s">
        <v>279</v>
      </c>
      <c r="Q7">
        <v>6</v>
      </c>
      <c r="R7" t="s">
        <v>278</v>
      </c>
      <c r="S7" t="s">
        <v>44</v>
      </c>
      <c r="T7" t="s">
        <v>18</v>
      </c>
      <c r="U7" t="s">
        <v>152</v>
      </c>
      <c r="V7" t="str">
        <f t="shared" si="2"/>
        <v>Institutional (All standards)-Standard 6</v>
      </c>
      <c r="W7" t="s">
        <v>279</v>
      </c>
      <c r="Y7">
        <v>6</v>
      </c>
      <c r="Z7" t="s">
        <v>278</v>
      </c>
      <c r="AA7" t="s">
        <v>59</v>
      </c>
      <c r="AB7" t="s">
        <v>18</v>
      </c>
      <c r="AC7" t="s">
        <v>182</v>
      </c>
      <c r="AD7" t="str">
        <f t="shared" si="3"/>
        <v>Institutional (All standards)-Standard 6</v>
      </c>
      <c r="AE7" t="s">
        <v>279</v>
      </c>
      <c r="AG7">
        <v>6</v>
      </c>
      <c r="AH7" t="s">
        <v>278</v>
      </c>
      <c r="AI7" t="s">
        <v>72</v>
      </c>
      <c r="AJ7" t="s">
        <v>18</v>
      </c>
      <c r="AK7" t="s">
        <v>208</v>
      </c>
      <c r="AL7" t="str">
        <f t="shared" si="4"/>
        <v>Institutional (All standards)-Standard 6</v>
      </c>
      <c r="AM7" t="s">
        <v>279</v>
      </c>
      <c r="AO7">
        <v>6</v>
      </c>
      <c r="AP7" t="s">
        <v>278</v>
      </c>
      <c r="AQ7" t="s">
        <v>83</v>
      </c>
      <c r="AR7" t="s">
        <v>18</v>
      </c>
      <c r="AS7" t="s">
        <v>231</v>
      </c>
      <c r="AT7" t="str">
        <f t="shared" si="5"/>
        <v>Institutional (All standards)-Standard 6</v>
      </c>
      <c r="AU7" t="s">
        <v>279</v>
      </c>
      <c r="AW7">
        <v>6</v>
      </c>
      <c r="AX7" t="s">
        <v>278</v>
      </c>
      <c r="AY7" t="s">
        <v>93</v>
      </c>
      <c r="AZ7" t="s">
        <v>18</v>
      </c>
      <c r="BA7" t="s">
        <v>251</v>
      </c>
      <c r="BB7" t="str">
        <f t="shared" si="6"/>
        <v>Institutional (All standards)-Standard 6</v>
      </c>
      <c r="BC7" t="s">
        <v>279</v>
      </c>
      <c r="BE7" t="s">
        <v>291</v>
      </c>
    </row>
    <row r="8" spans="1:66" x14ac:dyDescent="0.3">
      <c r="A8">
        <v>7</v>
      </c>
      <c r="B8" t="s">
        <v>278</v>
      </c>
      <c r="C8" s="15" t="s">
        <v>21</v>
      </c>
      <c r="D8" t="s">
        <v>20</v>
      </c>
      <c r="E8" t="s">
        <v>102</v>
      </c>
      <c r="F8" t="str">
        <f t="shared" si="0"/>
        <v>Institutional (All standards)-Standard 7</v>
      </c>
      <c r="G8" t="s">
        <v>279</v>
      </c>
      <c r="I8">
        <v>7</v>
      </c>
      <c r="J8" t="s">
        <v>278</v>
      </c>
      <c r="K8" t="s">
        <v>36</v>
      </c>
      <c r="L8" t="s">
        <v>20</v>
      </c>
      <c r="M8" t="s">
        <v>128</v>
      </c>
      <c r="N8" t="str">
        <f t="shared" si="1"/>
        <v>Institutional (All standards)-Standard 7</v>
      </c>
      <c r="O8" t="s">
        <v>279</v>
      </c>
      <c r="Q8">
        <v>7</v>
      </c>
      <c r="R8" t="s">
        <v>278</v>
      </c>
      <c r="S8" t="s">
        <v>45</v>
      </c>
      <c r="T8" t="s">
        <v>20</v>
      </c>
      <c r="U8" t="s">
        <v>152</v>
      </c>
      <c r="V8" t="str">
        <f t="shared" si="2"/>
        <v>Institutional (All standards)-Standard 7</v>
      </c>
      <c r="W8" t="s">
        <v>279</v>
      </c>
      <c r="Y8">
        <v>7</v>
      </c>
      <c r="Z8" t="s">
        <v>278</v>
      </c>
      <c r="AA8" t="s">
        <v>60</v>
      </c>
      <c r="AB8" t="s">
        <v>20</v>
      </c>
      <c r="AC8" t="s">
        <v>182</v>
      </c>
      <c r="AD8" t="str">
        <f t="shared" si="3"/>
        <v>Institutional (All standards)-Standard 7</v>
      </c>
      <c r="AE8" t="s">
        <v>279</v>
      </c>
      <c r="AG8">
        <v>7</v>
      </c>
      <c r="AH8" t="s">
        <v>278</v>
      </c>
      <c r="AI8" t="s">
        <v>73</v>
      </c>
      <c r="AJ8" t="s">
        <v>20</v>
      </c>
      <c r="AK8" t="s">
        <v>208</v>
      </c>
      <c r="AL8" t="str">
        <f t="shared" si="4"/>
        <v>Institutional (All standards)-Standard 7</v>
      </c>
      <c r="AM8" t="s">
        <v>279</v>
      </c>
      <c r="AO8">
        <v>7</v>
      </c>
      <c r="AP8" t="s">
        <v>278</v>
      </c>
      <c r="AQ8" t="s">
        <v>84</v>
      </c>
      <c r="AR8" t="s">
        <v>20</v>
      </c>
      <c r="AS8" t="s">
        <v>231</v>
      </c>
      <c r="AT8" t="str">
        <f t="shared" si="5"/>
        <v>Institutional (All standards)-Standard 7</v>
      </c>
      <c r="AU8" t="s">
        <v>279</v>
      </c>
      <c r="AW8">
        <v>7</v>
      </c>
      <c r="AX8" t="s">
        <v>278</v>
      </c>
      <c r="AY8" t="s">
        <v>94</v>
      </c>
      <c r="AZ8" t="s">
        <v>20</v>
      </c>
      <c r="BA8" t="s">
        <v>251</v>
      </c>
      <c r="BB8" t="str">
        <f t="shared" si="6"/>
        <v>Institutional (All standards)-Standard 7</v>
      </c>
      <c r="BC8" t="s">
        <v>279</v>
      </c>
      <c r="BE8" t="s">
        <v>292</v>
      </c>
    </row>
    <row r="9" spans="1:66" x14ac:dyDescent="0.3">
      <c r="A9">
        <v>8</v>
      </c>
      <c r="B9" t="s">
        <v>278</v>
      </c>
      <c r="C9" s="15" t="s">
        <v>23</v>
      </c>
      <c r="D9" t="s">
        <v>22</v>
      </c>
      <c r="E9" t="s">
        <v>102</v>
      </c>
      <c r="F9" t="str">
        <f t="shared" si="0"/>
        <v>Institutional (All standards)-Standard 8</v>
      </c>
      <c r="G9" t="s">
        <v>279</v>
      </c>
      <c r="I9">
        <v>8</v>
      </c>
      <c r="J9" t="s">
        <v>278</v>
      </c>
      <c r="K9" t="s">
        <v>37</v>
      </c>
      <c r="L9" t="s">
        <v>22</v>
      </c>
      <c r="M9" t="s">
        <v>128</v>
      </c>
      <c r="N9" t="str">
        <f t="shared" si="1"/>
        <v>Institutional (All standards)-Standard 8</v>
      </c>
      <c r="O9" t="s">
        <v>279</v>
      </c>
      <c r="Q9">
        <v>8</v>
      </c>
      <c r="R9" t="s">
        <v>278</v>
      </c>
      <c r="S9" t="s">
        <v>46</v>
      </c>
      <c r="T9" t="s">
        <v>22</v>
      </c>
      <c r="U9" t="s">
        <v>152</v>
      </c>
      <c r="V9" t="str">
        <f t="shared" si="2"/>
        <v>Institutional (All standards)-Standard 8</v>
      </c>
      <c r="W9" t="s">
        <v>279</v>
      </c>
      <c r="Y9">
        <v>8</v>
      </c>
      <c r="Z9" t="s">
        <v>278</v>
      </c>
      <c r="AA9" t="s">
        <v>61</v>
      </c>
      <c r="AB9" t="s">
        <v>22</v>
      </c>
      <c r="AC9" t="s">
        <v>182</v>
      </c>
      <c r="AD9" t="str">
        <f t="shared" si="3"/>
        <v>Institutional (All standards)-Standard 8</v>
      </c>
      <c r="AE9" t="s">
        <v>279</v>
      </c>
      <c r="AG9">
        <v>8</v>
      </c>
      <c r="AH9" t="s">
        <v>278</v>
      </c>
      <c r="AI9" t="s">
        <v>74</v>
      </c>
      <c r="AJ9" t="s">
        <v>22</v>
      </c>
      <c r="AK9" t="s">
        <v>208</v>
      </c>
      <c r="AL9" t="str">
        <f t="shared" si="4"/>
        <v>Institutional (All standards)-Standard 8</v>
      </c>
      <c r="AM9" t="s">
        <v>279</v>
      </c>
      <c r="AO9">
        <v>8</v>
      </c>
      <c r="AP9" t="s">
        <v>278</v>
      </c>
      <c r="AQ9" t="s">
        <v>85</v>
      </c>
      <c r="AR9" t="s">
        <v>22</v>
      </c>
      <c r="AS9" t="s">
        <v>231</v>
      </c>
      <c r="AT9" t="str">
        <f t="shared" si="5"/>
        <v>Institutional (All standards)-Standard 8</v>
      </c>
      <c r="AU9" t="s">
        <v>279</v>
      </c>
      <c r="AW9">
        <v>8</v>
      </c>
      <c r="AX9" t="s">
        <v>0</v>
      </c>
      <c r="AY9" t="s">
        <v>88</v>
      </c>
      <c r="AZ9" t="s">
        <v>8</v>
      </c>
      <c r="BA9" t="s">
        <v>251</v>
      </c>
      <c r="BB9" t="str">
        <f t="shared" si="6"/>
        <v>Pre-Registration-Standard 1</v>
      </c>
      <c r="BC9" t="s">
        <v>284</v>
      </c>
    </row>
    <row r="10" spans="1:66" x14ac:dyDescent="0.3">
      <c r="A10">
        <v>9</v>
      </c>
      <c r="B10" t="s">
        <v>278</v>
      </c>
      <c r="C10" s="15" t="s">
        <v>25</v>
      </c>
      <c r="D10" t="s">
        <v>24</v>
      </c>
      <c r="E10" t="s">
        <v>102</v>
      </c>
      <c r="F10" t="str">
        <f t="shared" si="0"/>
        <v>Institutional (All standards)-Standard 9</v>
      </c>
      <c r="G10" t="s">
        <v>279</v>
      </c>
      <c r="I10">
        <v>9</v>
      </c>
      <c r="J10" t="s">
        <v>0</v>
      </c>
      <c r="K10" t="s">
        <v>30</v>
      </c>
      <c r="L10" t="s">
        <v>8</v>
      </c>
      <c r="M10" t="s">
        <v>128</v>
      </c>
      <c r="N10" t="str">
        <f t="shared" si="1"/>
        <v>Pre-Registration-Standard 1</v>
      </c>
      <c r="O10" t="s">
        <v>284</v>
      </c>
      <c r="Q10">
        <v>9</v>
      </c>
      <c r="R10" t="s">
        <v>278</v>
      </c>
      <c r="S10" t="s">
        <v>47</v>
      </c>
      <c r="T10" t="s">
        <v>24</v>
      </c>
      <c r="U10" t="s">
        <v>152</v>
      </c>
      <c r="V10" t="str">
        <f t="shared" si="2"/>
        <v>Institutional (All standards)-Standard 9</v>
      </c>
      <c r="W10" t="s">
        <v>279</v>
      </c>
      <c r="Y10">
        <v>9</v>
      </c>
      <c r="Z10" t="s">
        <v>278</v>
      </c>
      <c r="AA10" t="s">
        <v>62</v>
      </c>
      <c r="AB10" t="s">
        <v>24</v>
      </c>
      <c r="AC10" t="s">
        <v>182</v>
      </c>
      <c r="AD10" t="str">
        <f t="shared" si="3"/>
        <v>Institutional (All standards)-Standard 9</v>
      </c>
      <c r="AE10" t="s">
        <v>279</v>
      </c>
      <c r="AG10">
        <v>9</v>
      </c>
      <c r="AH10" t="s">
        <v>278</v>
      </c>
      <c r="AI10" t="s">
        <v>75</v>
      </c>
      <c r="AJ10" t="s">
        <v>24</v>
      </c>
      <c r="AK10" t="s">
        <v>208</v>
      </c>
      <c r="AL10" t="str">
        <f t="shared" si="4"/>
        <v>Institutional (All standards)-Standard 9</v>
      </c>
      <c r="AM10" t="s">
        <v>279</v>
      </c>
      <c r="AO10">
        <v>9</v>
      </c>
      <c r="AP10" t="s">
        <v>278</v>
      </c>
      <c r="AQ10" t="s">
        <v>86</v>
      </c>
      <c r="AR10" t="s">
        <v>24</v>
      </c>
      <c r="AS10" t="s">
        <v>231</v>
      </c>
      <c r="AT10" t="str">
        <f t="shared" si="5"/>
        <v>Institutional (All standards)-Standard 9</v>
      </c>
      <c r="AU10" t="s">
        <v>279</v>
      </c>
      <c r="AW10">
        <v>9</v>
      </c>
      <c r="AX10" t="s">
        <v>0</v>
      </c>
      <c r="AY10" t="s">
        <v>89</v>
      </c>
      <c r="AZ10" t="s">
        <v>10</v>
      </c>
      <c r="BA10" t="s">
        <v>251</v>
      </c>
      <c r="BB10" t="str">
        <f t="shared" si="6"/>
        <v>Pre-Registration-Standard 2</v>
      </c>
      <c r="BC10" t="s">
        <v>284</v>
      </c>
      <c r="BE10" s="1"/>
      <c r="BF10" s="1"/>
      <c r="BG10" s="1"/>
      <c r="BH10" s="1"/>
      <c r="BI10" s="1"/>
      <c r="BJ10" s="1"/>
      <c r="BK10" s="1"/>
    </row>
    <row r="11" spans="1:66" x14ac:dyDescent="0.3">
      <c r="A11">
        <v>10</v>
      </c>
      <c r="B11" t="s">
        <v>278</v>
      </c>
      <c r="C11" s="15" t="s">
        <v>27</v>
      </c>
      <c r="D11" t="s">
        <v>26</v>
      </c>
      <c r="E11" t="s">
        <v>102</v>
      </c>
      <c r="F11" t="str">
        <f t="shared" si="0"/>
        <v>Institutional (All standards)-Standard 10</v>
      </c>
      <c r="G11" t="s">
        <v>279</v>
      </c>
      <c r="I11">
        <v>10</v>
      </c>
      <c r="J11" t="s">
        <v>0</v>
      </c>
      <c r="K11" t="s">
        <v>31</v>
      </c>
      <c r="L11" t="s">
        <v>10</v>
      </c>
      <c r="M11" t="s">
        <v>128</v>
      </c>
      <c r="N11" t="str">
        <f t="shared" si="1"/>
        <v>Pre-Registration-Standard 2</v>
      </c>
      <c r="O11" t="s">
        <v>279</v>
      </c>
      <c r="Q11">
        <v>10</v>
      </c>
      <c r="R11" t="s">
        <v>278</v>
      </c>
      <c r="S11" t="s">
        <v>48</v>
      </c>
      <c r="T11" t="s">
        <v>26</v>
      </c>
      <c r="U11" t="s">
        <v>152</v>
      </c>
      <c r="V11" t="str">
        <f t="shared" si="2"/>
        <v>Institutional (All standards)-Standard 10</v>
      </c>
      <c r="W11" t="s">
        <v>279</v>
      </c>
      <c r="Y11">
        <v>10</v>
      </c>
      <c r="Z11" t="s">
        <v>278</v>
      </c>
      <c r="AA11" t="s">
        <v>63</v>
      </c>
      <c r="AB11" t="s">
        <v>26</v>
      </c>
      <c r="AC11" t="s">
        <v>182</v>
      </c>
      <c r="AD11" t="str">
        <f t="shared" si="3"/>
        <v>Institutional (All standards)-Standard 10</v>
      </c>
      <c r="AE11" t="s">
        <v>279</v>
      </c>
      <c r="AG11">
        <v>10</v>
      </c>
      <c r="AH11" t="s">
        <v>278</v>
      </c>
      <c r="AI11" t="s">
        <v>76</v>
      </c>
      <c r="AJ11" t="s">
        <v>26</v>
      </c>
      <c r="AK11" t="s">
        <v>208</v>
      </c>
      <c r="AL11" t="str">
        <f t="shared" si="4"/>
        <v>Institutional (All standards)-Standard 10</v>
      </c>
      <c r="AM11" t="s">
        <v>279</v>
      </c>
      <c r="AO11">
        <v>10</v>
      </c>
      <c r="AP11" t="s">
        <v>0</v>
      </c>
      <c r="AQ11" t="s">
        <v>78</v>
      </c>
      <c r="AR11" t="s">
        <v>8</v>
      </c>
      <c r="AS11" t="s">
        <v>231</v>
      </c>
      <c r="AT11" t="str">
        <f t="shared" si="5"/>
        <v>Pre-Registration-Standard 1</v>
      </c>
      <c r="AU11" t="s">
        <v>279</v>
      </c>
      <c r="AW11">
        <v>10</v>
      </c>
      <c r="AX11" t="s">
        <v>0</v>
      </c>
      <c r="AY11" t="s">
        <v>90</v>
      </c>
      <c r="AZ11" t="s">
        <v>12</v>
      </c>
      <c r="BA11" t="s">
        <v>251</v>
      </c>
      <c r="BB11" t="str">
        <f t="shared" si="6"/>
        <v>Pre-Registration-Standard 3</v>
      </c>
      <c r="BC11" t="s">
        <v>284</v>
      </c>
    </row>
    <row r="12" spans="1:66" x14ac:dyDescent="0.3">
      <c r="A12">
        <v>11</v>
      </c>
      <c r="B12" t="s">
        <v>0</v>
      </c>
      <c r="C12" s="15" t="s">
        <v>9</v>
      </c>
      <c r="D12" t="s">
        <v>8</v>
      </c>
      <c r="E12" t="s">
        <v>102</v>
      </c>
      <c r="F12" t="str">
        <f t="shared" si="0"/>
        <v>Pre-Registration-Standard 1</v>
      </c>
      <c r="G12" t="s">
        <v>279</v>
      </c>
      <c r="I12">
        <v>11</v>
      </c>
      <c r="J12" t="s">
        <v>0</v>
      </c>
      <c r="K12" t="s">
        <v>32</v>
      </c>
      <c r="L12" t="s">
        <v>12</v>
      </c>
      <c r="M12" t="s">
        <v>128</v>
      </c>
      <c r="N12" t="str">
        <f t="shared" si="1"/>
        <v>Pre-Registration-Standard 3</v>
      </c>
      <c r="O12" t="s">
        <v>279</v>
      </c>
      <c r="Q12">
        <v>11</v>
      </c>
      <c r="R12" t="s">
        <v>278</v>
      </c>
      <c r="S12" t="s">
        <v>50</v>
      </c>
      <c r="T12" t="s">
        <v>49</v>
      </c>
      <c r="U12" t="s">
        <v>152</v>
      </c>
      <c r="V12" t="str">
        <f t="shared" si="2"/>
        <v>Institutional (All standards)-Standard 11</v>
      </c>
      <c r="W12" t="s">
        <v>279</v>
      </c>
      <c r="Y12">
        <v>11</v>
      </c>
      <c r="Z12" t="s">
        <v>278</v>
      </c>
      <c r="AA12" t="s">
        <v>64</v>
      </c>
      <c r="AB12" t="s">
        <v>49</v>
      </c>
      <c r="AC12" t="s">
        <v>182</v>
      </c>
      <c r="AD12" t="str">
        <f t="shared" si="3"/>
        <v>Institutional (All standards)-Standard 11</v>
      </c>
      <c r="AE12" t="s">
        <v>279</v>
      </c>
      <c r="AG12">
        <v>11</v>
      </c>
      <c r="AH12" t="s">
        <v>0</v>
      </c>
      <c r="AI12" t="s">
        <v>67</v>
      </c>
      <c r="AJ12" t="s">
        <v>8</v>
      </c>
      <c r="AK12" t="s">
        <v>208</v>
      </c>
      <c r="AL12" t="str">
        <f t="shared" si="4"/>
        <v>Pre-Registration-Standard 1</v>
      </c>
      <c r="AM12" t="s">
        <v>284</v>
      </c>
      <c r="AO12">
        <v>11</v>
      </c>
      <c r="AP12" t="s">
        <v>0</v>
      </c>
      <c r="AQ12" t="s">
        <v>79</v>
      </c>
      <c r="AR12" t="s">
        <v>10</v>
      </c>
      <c r="AS12" t="s">
        <v>231</v>
      </c>
      <c r="AT12" t="str">
        <f t="shared" si="5"/>
        <v>Pre-Registration-Standard 2</v>
      </c>
      <c r="AU12" t="s">
        <v>284</v>
      </c>
      <c r="AW12">
        <v>11</v>
      </c>
      <c r="AX12" t="s">
        <v>0</v>
      </c>
      <c r="AY12" t="s">
        <v>91</v>
      </c>
      <c r="AZ12" t="s">
        <v>14</v>
      </c>
      <c r="BA12" t="s">
        <v>251</v>
      </c>
      <c r="BB12" t="str">
        <f t="shared" si="6"/>
        <v>Pre-Registration-Standard 4</v>
      </c>
      <c r="BC12" t="s">
        <v>284</v>
      </c>
    </row>
    <row r="13" spans="1:66" x14ac:dyDescent="0.3">
      <c r="A13">
        <v>12</v>
      </c>
      <c r="B13" t="s">
        <v>0</v>
      </c>
      <c r="C13" s="15" t="s">
        <v>11</v>
      </c>
      <c r="D13" t="s">
        <v>10</v>
      </c>
      <c r="E13" t="s">
        <v>102</v>
      </c>
      <c r="F13" t="str">
        <f t="shared" si="0"/>
        <v>Pre-Registration-Standard 2</v>
      </c>
      <c r="G13" t="s">
        <v>279</v>
      </c>
      <c r="I13">
        <v>12</v>
      </c>
      <c r="J13" t="s">
        <v>0</v>
      </c>
      <c r="K13" t="s">
        <v>33</v>
      </c>
      <c r="L13" t="s">
        <v>14</v>
      </c>
      <c r="M13" t="s">
        <v>128</v>
      </c>
      <c r="N13" t="str">
        <f t="shared" si="1"/>
        <v>Pre-Registration-Standard 4</v>
      </c>
      <c r="O13" t="s">
        <v>284</v>
      </c>
      <c r="Q13">
        <v>12</v>
      </c>
      <c r="R13" t="s">
        <v>278</v>
      </c>
      <c r="S13" t="s">
        <v>52</v>
      </c>
      <c r="T13" t="s">
        <v>51</v>
      </c>
      <c r="U13" t="s">
        <v>152</v>
      </c>
      <c r="V13" t="str">
        <f t="shared" si="2"/>
        <v>Institutional (All standards)-Standard 12</v>
      </c>
      <c r="W13" t="s">
        <v>279</v>
      </c>
      <c r="Y13">
        <v>12</v>
      </c>
      <c r="Z13" t="s">
        <v>278</v>
      </c>
      <c r="AA13" t="s">
        <v>65</v>
      </c>
      <c r="AB13" t="s">
        <v>51</v>
      </c>
      <c r="AC13" t="s">
        <v>182</v>
      </c>
      <c r="AD13" t="str">
        <f t="shared" si="3"/>
        <v>Institutional (All standards)-Standard 12</v>
      </c>
      <c r="AE13" t="s">
        <v>279</v>
      </c>
      <c r="AG13">
        <v>12</v>
      </c>
      <c r="AH13" t="s">
        <v>0</v>
      </c>
      <c r="AI13" t="s">
        <v>68</v>
      </c>
      <c r="AJ13" t="s">
        <v>10</v>
      </c>
      <c r="AK13" t="s">
        <v>208</v>
      </c>
      <c r="AL13" t="str">
        <f t="shared" si="4"/>
        <v>Pre-Registration-Standard 2</v>
      </c>
      <c r="AM13" t="s">
        <v>284</v>
      </c>
      <c r="AO13">
        <v>12</v>
      </c>
      <c r="AP13" t="s">
        <v>0</v>
      </c>
      <c r="AQ13" t="s">
        <v>80</v>
      </c>
      <c r="AR13" t="s">
        <v>12</v>
      </c>
      <c r="AS13" t="s">
        <v>231</v>
      </c>
      <c r="AT13" t="str">
        <f t="shared" si="5"/>
        <v>Pre-Registration-Standard 3</v>
      </c>
      <c r="AU13" t="s">
        <v>284</v>
      </c>
      <c r="AW13">
        <v>12</v>
      </c>
      <c r="AX13" t="s">
        <v>0</v>
      </c>
      <c r="AY13" t="s">
        <v>92</v>
      </c>
      <c r="AZ13" t="s">
        <v>16</v>
      </c>
      <c r="BA13" t="s">
        <v>251</v>
      </c>
      <c r="BB13" t="str">
        <f t="shared" si="6"/>
        <v>Pre-Registration-Standard 5</v>
      </c>
      <c r="BC13" t="s">
        <v>284</v>
      </c>
    </row>
    <row r="14" spans="1:66" x14ac:dyDescent="0.3">
      <c r="A14">
        <v>13</v>
      </c>
      <c r="B14" t="s">
        <v>0</v>
      </c>
      <c r="C14" s="15" t="s">
        <v>13</v>
      </c>
      <c r="D14" t="s">
        <v>12</v>
      </c>
      <c r="E14" t="s">
        <v>102</v>
      </c>
      <c r="F14" t="str">
        <f t="shared" si="0"/>
        <v>Pre-Registration-Standard 3</v>
      </c>
      <c r="G14" t="s">
        <v>279</v>
      </c>
      <c r="I14">
        <v>13</v>
      </c>
      <c r="J14" t="s">
        <v>0</v>
      </c>
      <c r="K14" t="s">
        <v>34</v>
      </c>
      <c r="L14" t="s">
        <v>16</v>
      </c>
      <c r="M14" t="s">
        <v>128</v>
      </c>
      <c r="N14" t="str">
        <f t="shared" si="1"/>
        <v>Pre-Registration-Standard 5</v>
      </c>
      <c r="O14" t="s">
        <v>284</v>
      </c>
      <c r="Q14">
        <v>13</v>
      </c>
      <c r="R14" t="s">
        <v>0</v>
      </c>
      <c r="S14" t="s">
        <v>39</v>
      </c>
      <c r="T14" t="s">
        <v>8</v>
      </c>
      <c r="U14" t="s">
        <v>152</v>
      </c>
      <c r="V14" t="str">
        <f t="shared" si="2"/>
        <v>Pre-Registration-Standard 1</v>
      </c>
      <c r="W14" t="s">
        <v>284</v>
      </c>
      <c r="Y14">
        <v>13</v>
      </c>
      <c r="Z14" t="s">
        <v>0</v>
      </c>
      <c r="AA14" t="s">
        <v>54</v>
      </c>
      <c r="AB14" t="s">
        <v>8</v>
      </c>
      <c r="AC14" t="s">
        <v>182</v>
      </c>
      <c r="AD14" t="str">
        <f t="shared" si="3"/>
        <v>Pre-Registration-Standard 1</v>
      </c>
      <c r="AE14" t="s">
        <v>284</v>
      </c>
      <c r="AG14">
        <v>13</v>
      </c>
      <c r="AH14" t="s">
        <v>0</v>
      </c>
      <c r="AI14" t="s">
        <v>69</v>
      </c>
      <c r="AJ14" t="s">
        <v>12</v>
      </c>
      <c r="AK14" t="s">
        <v>208</v>
      </c>
      <c r="AL14" t="str">
        <f t="shared" si="4"/>
        <v>Pre-Registration-Standard 3</v>
      </c>
      <c r="AM14" t="s">
        <v>284</v>
      </c>
      <c r="AO14">
        <v>13</v>
      </c>
      <c r="AP14" t="s">
        <v>0</v>
      </c>
      <c r="AQ14" t="s">
        <v>81</v>
      </c>
      <c r="AR14" t="s">
        <v>14</v>
      </c>
      <c r="AS14" t="s">
        <v>231</v>
      </c>
      <c r="AT14" t="str">
        <f t="shared" si="5"/>
        <v>Pre-Registration-Standard 4</v>
      </c>
      <c r="AU14" t="s">
        <v>284</v>
      </c>
      <c r="AW14">
        <v>13</v>
      </c>
      <c r="AX14" t="s">
        <v>0</v>
      </c>
      <c r="AY14" t="s">
        <v>93</v>
      </c>
      <c r="AZ14" t="s">
        <v>18</v>
      </c>
      <c r="BA14" t="s">
        <v>251</v>
      </c>
      <c r="BB14" t="str">
        <f t="shared" si="6"/>
        <v>Pre-Registration-Standard 6</v>
      </c>
      <c r="BC14" t="s">
        <v>284</v>
      </c>
    </row>
    <row r="15" spans="1:66" x14ac:dyDescent="0.3">
      <c r="A15">
        <v>14</v>
      </c>
      <c r="B15" t="s">
        <v>0</v>
      </c>
      <c r="C15" s="15" t="s">
        <v>15</v>
      </c>
      <c r="D15" t="s">
        <v>14</v>
      </c>
      <c r="E15" t="s">
        <v>102</v>
      </c>
      <c r="F15" t="str">
        <f t="shared" si="0"/>
        <v>Pre-Registration-Standard 4</v>
      </c>
      <c r="G15" t="s">
        <v>284</v>
      </c>
      <c r="I15">
        <v>14</v>
      </c>
      <c r="J15" t="s">
        <v>0</v>
      </c>
      <c r="K15" t="s">
        <v>35</v>
      </c>
      <c r="L15" t="s">
        <v>18</v>
      </c>
      <c r="M15" t="s">
        <v>128</v>
      </c>
      <c r="N15" t="str">
        <f t="shared" si="1"/>
        <v>Pre-Registration-Standard 6</v>
      </c>
      <c r="O15" t="s">
        <v>284</v>
      </c>
      <c r="Q15">
        <v>14</v>
      </c>
      <c r="R15" t="s">
        <v>0</v>
      </c>
      <c r="S15" t="s">
        <v>40</v>
      </c>
      <c r="T15" t="s">
        <v>10</v>
      </c>
      <c r="U15" t="s">
        <v>152</v>
      </c>
      <c r="V15" t="str">
        <f t="shared" si="2"/>
        <v>Pre-Registration-Standard 2</v>
      </c>
      <c r="W15" t="s">
        <v>284</v>
      </c>
      <c r="Y15">
        <v>14</v>
      </c>
      <c r="Z15" t="s">
        <v>0</v>
      </c>
      <c r="AA15" t="s">
        <v>55</v>
      </c>
      <c r="AB15" t="s">
        <v>10</v>
      </c>
      <c r="AC15" t="s">
        <v>182</v>
      </c>
      <c r="AD15" t="str">
        <f t="shared" si="3"/>
        <v>Pre-Registration-Standard 2</v>
      </c>
      <c r="AE15" t="s">
        <v>279</v>
      </c>
      <c r="AG15">
        <v>14</v>
      </c>
      <c r="AH15" t="s">
        <v>0</v>
      </c>
      <c r="AI15" t="s">
        <v>70</v>
      </c>
      <c r="AJ15" t="s">
        <v>14</v>
      </c>
      <c r="AK15" t="s">
        <v>208</v>
      </c>
      <c r="AL15" t="str">
        <f t="shared" si="4"/>
        <v>Pre-Registration-Standard 4</v>
      </c>
      <c r="AM15" t="s">
        <v>284</v>
      </c>
      <c r="AO15">
        <v>14</v>
      </c>
      <c r="AP15" t="s">
        <v>0</v>
      </c>
      <c r="AQ15" t="s">
        <v>82</v>
      </c>
      <c r="AR15" t="s">
        <v>16</v>
      </c>
      <c r="AS15" t="s">
        <v>231</v>
      </c>
      <c r="AT15" t="str">
        <f t="shared" si="5"/>
        <v>Pre-Registration-Standard 5</v>
      </c>
      <c r="AU15" t="s">
        <v>284</v>
      </c>
      <c r="AW15">
        <v>14</v>
      </c>
      <c r="AX15" t="s">
        <v>0</v>
      </c>
      <c r="AY15" t="s">
        <v>94</v>
      </c>
      <c r="AZ15" t="s">
        <v>20</v>
      </c>
      <c r="BA15" t="s">
        <v>251</v>
      </c>
      <c r="BB15" t="str">
        <f t="shared" si="6"/>
        <v>Pre-Registration-Standard 7</v>
      </c>
      <c r="BC15" t="s">
        <v>284</v>
      </c>
    </row>
    <row r="16" spans="1:66" x14ac:dyDescent="0.3">
      <c r="A16">
        <v>15</v>
      </c>
      <c r="B16" t="s">
        <v>0</v>
      </c>
      <c r="C16" s="15" t="s">
        <v>17</v>
      </c>
      <c r="D16" t="s">
        <v>16</v>
      </c>
      <c r="E16" t="s">
        <v>102</v>
      </c>
      <c r="F16" t="str">
        <f t="shared" si="0"/>
        <v>Pre-Registration-Standard 5</v>
      </c>
      <c r="G16" t="s">
        <v>279</v>
      </c>
      <c r="I16">
        <v>15</v>
      </c>
      <c r="J16" t="s">
        <v>0</v>
      </c>
      <c r="K16" t="s">
        <v>36</v>
      </c>
      <c r="L16" t="s">
        <v>20</v>
      </c>
      <c r="M16" t="s">
        <v>128</v>
      </c>
      <c r="N16" t="str">
        <f t="shared" si="1"/>
        <v>Pre-Registration-Standard 7</v>
      </c>
      <c r="O16" t="s">
        <v>284</v>
      </c>
      <c r="Q16">
        <v>15</v>
      </c>
      <c r="R16" t="s">
        <v>0</v>
      </c>
      <c r="S16" t="s">
        <v>41</v>
      </c>
      <c r="T16" t="s">
        <v>12</v>
      </c>
      <c r="U16" t="s">
        <v>152</v>
      </c>
      <c r="V16" t="str">
        <f t="shared" si="2"/>
        <v>Pre-Registration-Standard 3</v>
      </c>
      <c r="W16" t="s">
        <v>284</v>
      </c>
      <c r="Y16">
        <v>15</v>
      </c>
      <c r="Z16" t="s">
        <v>0</v>
      </c>
      <c r="AA16" t="s">
        <v>56</v>
      </c>
      <c r="AB16" t="s">
        <v>12</v>
      </c>
      <c r="AC16" t="s">
        <v>182</v>
      </c>
      <c r="AD16" t="str">
        <f t="shared" si="3"/>
        <v>Pre-Registration-Standard 3</v>
      </c>
      <c r="AE16" t="s">
        <v>279</v>
      </c>
      <c r="AG16">
        <v>15</v>
      </c>
      <c r="AH16" t="s">
        <v>0</v>
      </c>
      <c r="AI16" t="s">
        <v>71</v>
      </c>
      <c r="AJ16" t="s">
        <v>16</v>
      </c>
      <c r="AK16" t="s">
        <v>208</v>
      </c>
      <c r="AL16" t="str">
        <f t="shared" si="4"/>
        <v>Pre-Registration-Standard 5</v>
      </c>
      <c r="AM16" t="s">
        <v>284</v>
      </c>
      <c r="AO16">
        <v>15</v>
      </c>
      <c r="AP16" t="s">
        <v>0</v>
      </c>
      <c r="AQ16" t="s">
        <v>83</v>
      </c>
      <c r="AR16" t="s">
        <v>18</v>
      </c>
      <c r="AS16" t="s">
        <v>231</v>
      </c>
      <c r="AT16" t="str">
        <f t="shared" si="5"/>
        <v>Pre-Registration-Standard 6</v>
      </c>
      <c r="AU16" t="s">
        <v>279</v>
      </c>
      <c r="AW16">
        <v>15</v>
      </c>
      <c r="AX16" t="s">
        <v>283</v>
      </c>
      <c r="AY16" t="s">
        <v>88</v>
      </c>
      <c r="AZ16" t="s">
        <v>8</v>
      </c>
      <c r="BA16" t="s">
        <v>251</v>
      </c>
      <c r="BB16" t="str">
        <f t="shared" si="6"/>
        <v>Start-up-Standard 1</v>
      </c>
      <c r="BC16" t="s">
        <v>284</v>
      </c>
    </row>
    <row r="17" spans="1:55" x14ac:dyDescent="0.3">
      <c r="A17">
        <v>16</v>
      </c>
      <c r="B17" t="s">
        <v>0</v>
      </c>
      <c r="C17" s="15" t="s">
        <v>19</v>
      </c>
      <c r="D17" t="s">
        <v>18</v>
      </c>
      <c r="E17" t="s">
        <v>102</v>
      </c>
      <c r="F17" t="str">
        <f t="shared" si="0"/>
        <v>Pre-Registration-Standard 6</v>
      </c>
      <c r="G17" t="s">
        <v>279</v>
      </c>
      <c r="I17">
        <v>16</v>
      </c>
      <c r="J17" t="s">
        <v>0</v>
      </c>
      <c r="K17" t="s">
        <v>37</v>
      </c>
      <c r="L17" t="s">
        <v>22</v>
      </c>
      <c r="M17" t="s">
        <v>128</v>
      </c>
      <c r="N17" t="str">
        <f t="shared" si="1"/>
        <v>Pre-Registration-Standard 8</v>
      </c>
      <c r="O17" t="s">
        <v>284</v>
      </c>
      <c r="Q17">
        <v>16</v>
      </c>
      <c r="R17" t="s">
        <v>0</v>
      </c>
      <c r="S17" t="s">
        <v>42</v>
      </c>
      <c r="T17" t="s">
        <v>14</v>
      </c>
      <c r="U17" t="s">
        <v>152</v>
      </c>
      <c r="V17" t="str">
        <f t="shared" si="2"/>
        <v>Pre-Registration-Standard 4</v>
      </c>
      <c r="W17" t="s">
        <v>284</v>
      </c>
      <c r="Y17">
        <v>16</v>
      </c>
      <c r="Z17" t="s">
        <v>0</v>
      </c>
      <c r="AA17" t="s">
        <v>57</v>
      </c>
      <c r="AB17" t="s">
        <v>14</v>
      </c>
      <c r="AC17" t="s">
        <v>182</v>
      </c>
      <c r="AD17" t="str">
        <f t="shared" si="3"/>
        <v>Pre-Registration-Standard 4</v>
      </c>
      <c r="AE17" t="s">
        <v>279</v>
      </c>
      <c r="AG17">
        <v>16</v>
      </c>
      <c r="AH17" t="s">
        <v>0</v>
      </c>
      <c r="AI17" t="s">
        <v>72</v>
      </c>
      <c r="AJ17" t="s">
        <v>18</v>
      </c>
      <c r="AK17" t="s">
        <v>208</v>
      </c>
      <c r="AL17" t="str">
        <f t="shared" si="4"/>
        <v>Pre-Registration-Standard 6</v>
      </c>
      <c r="AM17" t="s">
        <v>279</v>
      </c>
      <c r="AO17">
        <v>16</v>
      </c>
      <c r="AP17" t="s">
        <v>0</v>
      </c>
      <c r="AQ17" t="s">
        <v>84</v>
      </c>
      <c r="AR17" t="s">
        <v>20</v>
      </c>
      <c r="AS17" t="s">
        <v>231</v>
      </c>
      <c r="AT17" t="str">
        <f t="shared" si="5"/>
        <v>Pre-Registration-Standard 7</v>
      </c>
      <c r="AU17" t="s">
        <v>284</v>
      </c>
      <c r="AW17">
        <v>16</v>
      </c>
      <c r="AX17" t="s">
        <v>283</v>
      </c>
      <c r="AY17" t="s">
        <v>89</v>
      </c>
      <c r="AZ17" t="s">
        <v>10</v>
      </c>
      <c r="BA17" t="s">
        <v>251</v>
      </c>
      <c r="BB17" t="str">
        <f t="shared" si="6"/>
        <v>Start-up-Standard 2</v>
      </c>
      <c r="BC17" t="s">
        <v>284</v>
      </c>
    </row>
    <row r="18" spans="1:55" x14ac:dyDescent="0.3">
      <c r="A18">
        <v>17</v>
      </c>
      <c r="B18" t="s">
        <v>0</v>
      </c>
      <c r="C18" s="15" t="s">
        <v>21</v>
      </c>
      <c r="D18" t="s">
        <v>20</v>
      </c>
      <c r="E18" t="s">
        <v>102</v>
      </c>
      <c r="F18" t="str">
        <f t="shared" si="0"/>
        <v>Pre-Registration-Standard 7</v>
      </c>
      <c r="G18" t="s">
        <v>279</v>
      </c>
      <c r="I18">
        <v>17</v>
      </c>
      <c r="J18" t="s">
        <v>283</v>
      </c>
      <c r="K18" t="s">
        <v>30</v>
      </c>
      <c r="L18" t="s">
        <v>8</v>
      </c>
      <c r="M18" t="s">
        <v>128</v>
      </c>
      <c r="N18" t="str">
        <f t="shared" si="1"/>
        <v>Start-up-Standard 1</v>
      </c>
      <c r="O18" t="s">
        <v>279</v>
      </c>
      <c r="Q18">
        <v>17</v>
      </c>
      <c r="R18" t="s">
        <v>0</v>
      </c>
      <c r="S18" t="s">
        <v>43</v>
      </c>
      <c r="T18" t="s">
        <v>16</v>
      </c>
      <c r="U18" t="s">
        <v>152</v>
      </c>
      <c r="V18" t="str">
        <f t="shared" si="2"/>
        <v>Pre-Registration-Standard 5</v>
      </c>
      <c r="W18" t="s">
        <v>284</v>
      </c>
      <c r="Y18">
        <v>17</v>
      </c>
      <c r="Z18" t="s">
        <v>0</v>
      </c>
      <c r="AA18" t="s">
        <v>58</v>
      </c>
      <c r="AB18" t="s">
        <v>16</v>
      </c>
      <c r="AC18" t="s">
        <v>182</v>
      </c>
      <c r="AD18" t="str">
        <f t="shared" si="3"/>
        <v>Pre-Registration-Standard 5</v>
      </c>
      <c r="AE18" t="s">
        <v>279</v>
      </c>
      <c r="AG18">
        <v>17</v>
      </c>
      <c r="AH18" t="s">
        <v>0</v>
      </c>
      <c r="AI18" t="s">
        <v>73</v>
      </c>
      <c r="AJ18" t="s">
        <v>20</v>
      </c>
      <c r="AK18" t="s">
        <v>208</v>
      </c>
      <c r="AL18" t="str">
        <f t="shared" si="4"/>
        <v>Pre-Registration-Standard 7</v>
      </c>
      <c r="AM18" t="s">
        <v>284</v>
      </c>
      <c r="AO18">
        <v>17</v>
      </c>
      <c r="AP18" t="s">
        <v>0</v>
      </c>
      <c r="AQ18" t="s">
        <v>85</v>
      </c>
      <c r="AR18" t="s">
        <v>22</v>
      </c>
      <c r="AS18" t="s">
        <v>231</v>
      </c>
      <c r="AT18" t="str">
        <f t="shared" si="5"/>
        <v>Pre-Registration-Standard 8</v>
      </c>
      <c r="AU18" t="s">
        <v>284</v>
      </c>
      <c r="AW18">
        <v>17</v>
      </c>
      <c r="AX18" t="s">
        <v>283</v>
      </c>
      <c r="AY18" t="s">
        <v>90</v>
      </c>
      <c r="AZ18" t="s">
        <v>12</v>
      </c>
      <c r="BA18" t="s">
        <v>251</v>
      </c>
      <c r="BB18" t="str">
        <f t="shared" si="6"/>
        <v>Start-up-Standard 3</v>
      </c>
      <c r="BC18" t="s">
        <v>279</v>
      </c>
    </row>
    <row r="19" spans="1:55" x14ac:dyDescent="0.3">
      <c r="A19">
        <v>18</v>
      </c>
      <c r="B19" t="s">
        <v>0</v>
      </c>
      <c r="C19" s="15" t="s">
        <v>23</v>
      </c>
      <c r="D19" t="s">
        <v>22</v>
      </c>
      <c r="E19" t="s">
        <v>102</v>
      </c>
      <c r="F19" t="str">
        <f t="shared" si="0"/>
        <v>Pre-Registration-Standard 8</v>
      </c>
      <c r="G19" t="s">
        <v>284</v>
      </c>
      <c r="I19">
        <v>18</v>
      </c>
      <c r="J19" t="s">
        <v>283</v>
      </c>
      <c r="K19" t="s">
        <v>31</v>
      </c>
      <c r="L19" t="s">
        <v>10</v>
      </c>
      <c r="M19" t="s">
        <v>128</v>
      </c>
      <c r="N19" t="str">
        <f t="shared" si="1"/>
        <v>Start-up-Standard 2</v>
      </c>
      <c r="O19" t="s">
        <v>279</v>
      </c>
      <c r="Q19">
        <v>18</v>
      </c>
      <c r="R19" t="s">
        <v>0</v>
      </c>
      <c r="S19" t="s">
        <v>44</v>
      </c>
      <c r="T19" t="s">
        <v>18</v>
      </c>
      <c r="U19" t="s">
        <v>152</v>
      </c>
      <c r="V19" t="str">
        <f t="shared" si="2"/>
        <v>Pre-Registration-Standard 6</v>
      </c>
      <c r="W19" t="s">
        <v>284</v>
      </c>
      <c r="Y19">
        <v>18</v>
      </c>
      <c r="Z19" t="s">
        <v>0</v>
      </c>
      <c r="AA19" t="s">
        <v>59</v>
      </c>
      <c r="AB19" t="s">
        <v>18</v>
      </c>
      <c r="AC19" t="s">
        <v>182</v>
      </c>
      <c r="AD19" t="str">
        <f t="shared" si="3"/>
        <v>Pre-Registration-Standard 6</v>
      </c>
      <c r="AE19" t="s">
        <v>279</v>
      </c>
      <c r="AG19">
        <v>18</v>
      </c>
      <c r="AH19" t="s">
        <v>0</v>
      </c>
      <c r="AI19" t="s">
        <v>74</v>
      </c>
      <c r="AJ19" t="s">
        <v>22</v>
      </c>
      <c r="AK19" t="s">
        <v>208</v>
      </c>
      <c r="AL19" t="str">
        <f t="shared" si="4"/>
        <v>Pre-Registration-Standard 8</v>
      </c>
      <c r="AM19" t="s">
        <v>284</v>
      </c>
      <c r="AO19">
        <v>18</v>
      </c>
      <c r="AP19" t="s">
        <v>0</v>
      </c>
      <c r="AQ19" t="s">
        <v>86</v>
      </c>
      <c r="AR19" t="s">
        <v>24</v>
      </c>
      <c r="AS19" t="s">
        <v>231</v>
      </c>
      <c r="AT19" t="str">
        <f t="shared" si="5"/>
        <v>Pre-Registration-Standard 9</v>
      </c>
      <c r="AU19" t="s">
        <v>284</v>
      </c>
      <c r="AW19">
        <v>18</v>
      </c>
      <c r="AX19" t="s">
        <v>283</v>
      </c>
      <c r="AY19" t="s">
        <v>91</v>
      </c>
      <c r="AZ19" t="s">
        <v>14</v>
      </c>
      <c r="BA19" t="s">
        <v>251</v>
      </c>
      <c r="BB19" t="str">
        <f t="shared" si="6"/>
        <v>Start-up-Standard 4</v>
      </c>
      <c r="BC19" t="s">
        <v>284</v>
      </c>
    </row>
    <row r="20" spans="1:55" x14ac:dyDescent="0.3">
      <c r="A20">
        <v>19</v>
      </c>
      <c r="B20" t="s">
        <v>0</v>
      </c>
      <c r="C20" s="15" t="s">
        <v>25</v>
      </c>
      <c r="D20" t="s">
        <v>24</v>
      </c>
      <c r="E20" t="s">
        <v>102</v>
      </c>
      <c r="F20" t="str">
        <f t="shared" si="0"/>
        <v>Pre-Registration-Standard 9</v>
      </c>
      <c r="G20" t="s">
        <v>284</v>
      </c>
      <c r="I20">
        <v>19</v>
      </c>
      <c r="J20" t="s">
        <v>283</v>
      </c>
      <c r="K20" t="s">
        <v>32</v>
      </c>
      <c r="L20" t="s">
        <v>12</v>
      </c>
      <c r="M20" t="s">
        <v>128</v>
      </c>
      <c r="N20" t="str">
        <f t="shared" si="1"/>
        <v>Start-up-Standard 3</v>
      </c>
      <c r="O20" t="s">
        <v>279</v>
      </c>
      <c r="Q20">
        <v>19</v>
      </c>
      <c r="R20" t="s">
        <v>0</v>
      </c>
      <c r="S20" t="s">
        <v>45</v>
      </c>
      <c r="T20" t="s">
        <v>20</v>
      </c>
      <c r="U20" t="s">
        <v>152</v>
      </c>
      <c r="V20" t="str">
        <f t="shared" si="2"/>
        <v>Pre-Registration-Standard 7</v>
      </c>
      <c r="W20" t="s">
        <v>284</v>
      </c>
      <c r="Y20">
        <v>19</v>
      </c>
      <c r="Z20" t="s">
        <v>0</v>
      </c>
      <c r="AA20" t="s">
        <v>60</v>
      </c>
      <c r="AB20" t="s">
        <v>20</v>
      </c>
      <c r="AC20" t="s">
        <v>182</v>
      </c>
      <c r="AD20" t="str">
        <f t="shared" si="3"/>
        <v>Pre-Registration-Standard 7</v>
      </c>
      <c r="AE20" t="s">
        <v>279</v>
      </c>
      <c r="AG20">
        <v>19</v>
      </c>
      <c r="AH20" t="s">
        <v>0</v>
      </c>
      <c r="AI20" t="s">
        <v>75</v>
      </c>
      <c r="AJ20" t="s">
        <v>24</v>
      </c>
      <c r="AK20" t="s">
        <v>208</v>
      </c>
      <c r="AL20" t="str">
        <f t="shared" si="4"/>
        <v>Pre-Registration-Standard 9</v>
      </c>
      <c r="AM20" t="s">
        <v>284</v>
      </c>
      <c r="AO20">
        <v>19</v>
      </c>
      <c r="AP20" t="s">
        <v>283</v>
      </c>
      <c r="AQ20" t="s">
        <v>78</v>
      </c>
      <c r="AR20" t="s">
        <v>8</v>
      </c>
      <c r="AS20" t="s">
        <v>231</v>
      </c>
      <c r="AT20" t="str">
        <f t="shared" si="5"/>
        <v>Start-up-Standard 1</v>
      </c>
      <c r="AU20" t="s">
        <v>279</v>
      </c>
      <c r="AW20">
        <v>19</v>
      </c>
      <c r="AX20" t="s">
        <v>283</v>
      </c>
      <c r="AY20" t="s">
        <v>92</v>
      </c>
      <c r="AZ20" t="s">
        <v>16</v>
      </c>
      <c r="BA20" t="s">
        <v>251</v>
      </c>
      <c r="BB20" t="str">
        <f t="shared" si="6"/>
        <v>Start-up-Standard 5</v>
      </c>
      <c r="BC20" t="s">
        <v>284</v>
      </c>
    </row>
    <row r="21" spans="1:55" x14ac:dyDescent="0.3">
      <c r="A21">
        <v>20</v>
      </c>
      <c r="B21" t="s">
        <v>0</v>
      </c>
      <c r="C21" s="15" t="s">
        <v>27</v>
      </c>
      <c r="D21" t="s">
        <v>26</v>
      </c>
      <c r="E21" t="s">
        <v>102</v>
      </c>
      <c r="F21" t="str">
        <f t="shared" si="0"/>
        <v>Pre-Registration-Standard 10</v>
      </c>
      <c r="G21" t="s">
        <v>279</v>
      </c>
      <c r="I21">
        <v>20</v>
      </c>
      <c r="J21" t="s">
        <v>283</v>
      </c>
      <c r="K21" t="s">
        <v>33</v>
      </c>
      <c r="L21" t="s">
        <v>14</v>
      </c>
      <c r="M21" t="s">
        <v>128</v>
      </c>
      <c r="N21" t="str">
        <f t="shared" si="1"/>
        <v>Start-up-Standard 4</v>
      </c>
      <c r="O21" t="s">
        <v>284</v>
      </c>
      <c r="Q21">
        <v>20</v>
      </c>
      <c r="R21" t="s">
        <v>0</v>
      </c>
      <c r="S21" t="s">
        <v>46</v>
      </c>
      <c r="T21" t="s">
        <v>22</v>
      </c>
      <c r="U21" t="s">
        <v>152</v>
      </c>
      <c r="V21" t="str">
        <f t="shared" si="2"/>
        <v>Pre-Registration-Standard 8</v>
      </c>
      <c r="W21" t="s">
        <v>284</v>
      </c>
      <c r="Y21">
        <v>20</v>
      </c>
      <c r="Z21" t="s">
        <v>0</v>
      </c>
      <c r="AA21" t="s">
        <v>61</v>
      </c>
      <c r="AB21" t="s">
        <v>22</v>
      </c>
      <c r="AC21" t="s">
        <v>182</v>
      </c>
      <c r="AD21" t="str">
        <f t="shared" si="3"/>
        <v>Pre-Registration-Standard 8</v>
      </c>
      <c r="AE21" t="s">
        <v>279</v>
      </c>
      <c r="AG21">
        <v>20</v>
      </c>
      <c r="AH21" t="s">
        <v>0</v>
      </c>
      <c r="AI21" t="s">
        <v>76</v>
      </c>
      <c r="AJ21" t="s">
        <v>26</v>
      </c>
      <c r="AK21" t="s">
        <v>208</v>
      </c>
      <c r="AL21" t="str">
        <f t="shared" si="4"/>
        <v>Pre-Registration-Standard 10</v>
      </c>
      <c r="AM21" t="s">
        <v>284</v>
      </c>
      <c r="AO21">
        <v>20</v>
      </c>
      <c r="AP21" t="s">
        <v>283</v>
      </c>
      <c r="AQ21" t="s">
        <v>79</v>
      </c>
      <c r="AR21" t="s">
        <v>10</v>
      </c>
      <c r="AS21" t="s">
        <v>231</v>
      </c>
      <c r="AT21" t="str">
        <f t="shared" si="5"/>
        <v>Start-up-Standard 2</v>
      </c>
      <c r="AU21" t="s">
        <v>279</v>
      </c>
      <c r="AW21">
        <v>20</v>
      </c>
      <c r="AX21" t="s">
        <v>283</v>
      </c>
      <c r="AY21" t="s">
        <v>93</v>
      </c>
      <c r="AZ21" t="s">
        <v>18</v>
      </c>
      <c r="BA21" t="s">
        <v>251</v>
      </c>
      <c r="BB21" t="str">
        <f t="shared" si="6"/>
        <v>Start-up-Standard 6</v>
      </c>
      <c r="BC21" t="s">
        <v>284</v>
      </c>
    </row>
    <row r="22" spans="1:55" x14ac:dyDescent="0.3">
      <c r="A22">
        <v>21</v>
      </c>
      <c r="B22" t="s">
        <v>283</v>
      </c>
      <c r="C22" s="15" t="s">
        <v>9</v>
      </c>
      <c r="D22" t="s">
        <v>8</v>
      </c>
      <c r="E22" t="s">
        <v>102</v>
      </c>
      <c r="F22" t="str">
        <f t="shared" si="0"/>
        <v>Start-up-Standard 1</v>
      </c>
      <c r="G22" t="s">
        <v>279</v>
      </c>
      <c r="I22">
        <v>21</v>
      </c>
      <c r="J22" t="s">
        <v>283</v>
      </c>
      <c r="K22" t="s">
        <v>34</v>
      </c>
      <c r="L22" t="s">
        <v>16</v>
      </c>
      <c r="M22" t="s">
        <v>128</v>
      </c>
      <c r="N22" t="str">
        <f t="shared" si="1"/>
        <v>Start-up-Standard 5</v>
      </c>
      <c r="O22" t="s">
        <v>279</v>
      </c>
      <c r="Q22">
        <v>21</v>
      </c>
      <c r="R22" t="s">
        <v>0</v>
      </c>
      <c r="S22" t="s">
        <v>47</v>
      </c>
      <c r="T22" t="s">
        <v>24</v>
      </c>
      <c r="U22" t="s">
        <v>152</v>
      </c>
      <c r="V22" t="str">
        <f t="shared" si="2"/>
        <v>Pre-Registration-Standard 9</v>
      </c>
      <c r="W22" t="s">
        <v>284</v>
      </c>
      <c r="Y22">
        <v>21</v>
      </c>
      <c r="Z22" t="s">
        <v>0</v>
      </c>
      <c r="AA22" t="s">
        <v>62</v>
      </c>
      <c r="AB22" t="s">
        <v>24</v>
      </c>
      <c r="AC22" t="s">
        <v>182</v>
      </c>
      <c r="AD22" t="str">
        <f t="shared" si="3"/>
        <v>Pre-Registration-Standard 9</v>
      </c>
      <c r="AE22" t="s">
        <v>279</v>
      </c>
      <c r="AG22">
        <v>21</v>
      </c>
      <c r="AH22" t="s">
        <v>283</v>
      </c>
      <c r="AI22" t="s">
        <v>67</v>
      </c>
      <c r="AJ22" t="s">
        <v>8</v>
      </c>
      <c r="AK22" t="s">
        <v>208</v>
      </c>
      <c r="AL22" t="str">
        <f t="shared" si="4"/>
        <v>Start-up-Standard 1</v>
      </c>
      <c r="AM22" t="s">
        <v>279</v>
      </c>
      <c r="AO22">
        <v>21</v>
      </c>
      <c r="AP22" t="s">
        <v>283</v>
      </c>
      <c r="AQ22" t="s">
        <v>80</v>
      </c>
      <c r="AR22" t="s">
        <v>12</v>
      </c>
      <c r="AS22" t="s">
        <v>231</v>
      </c>
      <c r="AT22" t="str">
        <f t="shared" si="5"/>
        <v>Start-up-Standard 3</v>
      </c>
      <c r="AU22" t="s">
        <v>279</v>
      </c>
      <c r="AW22">
        <v>21</v>
      </c>
      <c r="AX22" t="s">
        <v>283</v>
      </c>
      <c r="AY22" t="s">
        <v>94</v>
      </c>
      <c r="AZ22" t="s">
        <v>20</v>
      </c>
      <c r="BA22" t="s">
        <v>251</v>
      </c>
      <c r="BB22" t="str">
        <f t="shared" si="6"/>
        <v>Start-up-Standard 7</v>
      </c>
      <c r="BC22" t="s">
        <v>284</v>
      </c>
    </row>
    <row r="23" spans="1:55" x14ac:dyDescent="0.3">
      <c r="A23">
        <v>22</v>
      </c>
      <c r="B23" t="s">
        <v>283</v>
      </c>
      <c r="C23" s="15" t="s">
        <v>11</v>
      </c>
      <c r="D23" t="s">
        <v>10</v>
      </c>
      <c r="E23" t="s">
        <v>102</v>
      </c>
      <c r="F23" t="str">
        <f t="shared" si="0"/>
        <v>Start-up-Standard 2</v>
      </c>
      <c r="G23" t="s">
        <v>279</v>
      </c>
      <c r="I23">
        <v>22</v>
      </c>
      <c r="J23" t="s">
        <v>283</v>
      </c>
      <c r="K23" t="s">
        <v>35</v>
      </c>
      <c r="L23" t="s">
        <v>18</v>
      </c>
      <c r="M23" t="s">
        <v>128</v>
      </c>
      <c r="N23" t="str">
        <f t="shared" si="1"/>
        <v>Start-up-Standard 6</v>
      </c>
      <c r="O23" t="s">
        <v>284</v>
      </c>
      <c r="Q23">
        <v>22</v>
      </c>
      <c r="R23" t="s">
        <v>0</v>
      </c>
      <c r="S23" t="s">
        <v>48</v>
      </c>
      <c r="T23" t="s">
        <v>26</v>
      </c>
      <c r="U23" t="s">
        <v>152</v>
      </c>
      <c r="V23" t="str">
        <f t="shared" si="2"/>
        <v>Pre-Registration-Standard 10</v>
      </c>
      <c r="W23" t="s">
        <v>284</v>
      </c>
      <c r="Y23">
        <v>22</v>
      </c>
      <c r="Z23" t="s">
        <v>0</v>
      </c>
      <c r="AA23" t="s">
        <v>63</v>
      </c>
      <c r="AB23" t="s">
        <v>26</v>
      </c>
      <c r="AC23" t="s">
        <v>182</v>
      </c>
      <c r="AD23" t="str">
        <f t="shared" si="3"/>
        <v>Pre-Registration-Standard 10</v>
      </c>
      <c r="AE23" t="s">
        <v>279</v>
      </c>
      <c r="AG23">
        <v>22</v>
      </c>
      <c r="AH23" t="s">
        <v>283</v>
      </c>
      <c r="AI23" t="s">
        <v>68</v>
      </c>
      <c r="AJ23" t="s">
        <v>10</v>
      </c>
      <c r="AK23" t="s">
        <v>208</v>
      </c>
      <c r="AL23" t="str">
        <f t="shared" si="4"/>
        <v>Start-up-Standard 2</v>
      </c>
      <c r="AM23" t="s">
        <v>279</v>
      </c>
      <c r="AO23">
        <v>22</v>
      </c>
      <c r="AP23" t="s">
        <v>283</v>
      </c>
      <c r="AQ23" t="s">
        <v>81</v>
      </c>
      <c r="AR23" t="s">
        <v>14</v>
      </c>
      <c r="AS23" t="s">
        <v>231</v>
      </c>
      <c r="AT23" t="str">
        <f t="shared" si="5"/>
        <v>Start-up-Standard 4</v>
      </c>
      <c r="AU23" t="s">
        <v>279</v>
      </c>
      <c r="AW23">
        <v>22</v>
      </c>
      <c r="AX23" t="s">
        <v>287</v>
      </c>
      <c r="AY23" t="s">
        <v>88</v>
      </c>
      <c r="AZ23" t="s">
        <v>8</v>
      </c>
      <c r="BA23" t="s">
        <v>251</v>
      </c>
      <c r="BB23" t="str">
        <f t="shared" si="6"/>
        <v>Operational-Standard 1</v>
      </c>
      <c r="BC23" t="s">
        <v>279</v>
      </c>
    </row>
    <row r="24" spans="1:55" x14ac:dyDescent="0.3">
      <c r="A24">
        <v>23</v>
      </c>
      <c r="B24" t="s">
        <v>283</v>
      </c>
      <c r="C24" s="15" t="s">
        <v>13</v>
      </c>
      <c r="D24" t="s">
        <v>12</v>
      </c>
      <c r="E24" t="s">
        <v>102</v>
      </c>
      <c r="F24" t="str">
        <f t="shared" si="0"/>
        <v>Start-up-Standard 3</v>
      </c>
      <c r="G24" t="s">
        <v>279</v>
      </c>
      <c r="I24">
        <v>23</v>
      </c>
      <c r="J24" t="s">
        <v>283</v>
      </c>
      <c r="K24" t="s">
        <v>36</v>
      </c>
      <c r="L24" t="s">
        <v>20</v>
      </c>
      <c r="M24" t="s">
        <v>128</v>
      </c>
      <c r="N24" t="str">
        <f t="shared" si="1"/>
        <v>Start-up-Standard 7</v>
      </c>
      <c r="O24" t="s">
        <v>279</v>
      </c>
      <c r="Q24">
        <v>23</v>
      </c>
      <c r="R24" t="s">
        <v>0</v>
      </c>
      <c r="S24" t="s">
        <v>50</v>
      </c>
      <c r="T24" t="s">
        <v>49</v>
      </c>
      <c r="U24" t="s">
        <v>152</v>
      </c>
      <c r="V24" t="str">
        <f t="shared" si="2"/>
        <v>Pre-Registration-Standard 11</v>
      </c>
      <c r="W24" t="s">
        <v>284</v>
      </c>
      <c r="Y24">
        <v>23</v>
      </c>
      <c r="Z24" t="s">
        <v>0</v>
      </c>
      <c r="AA24" t="s">
        <v>64</v>
      </c>
      <c r="AB24" t="s">
        <v>49</v>
      </c>
      <c r="AC24" t="s">
        <v>182</v>
      </c>
      <c r="AD24" t="str">
        <f t="shared" si="3"/>
        <v>Pre-Registration-Standard 11</v>
      </c>
      <c r="AE24" t="s">
        <v>279</v>
      </c>
      <c r="AG24">
        <v>23</v>
      </c>
      <c r="AH24" t="s">
        <v>283</v>
      </c>
      <c r="AI24" t="s">
        <v>69</v>
      </c>
      <c r="AJ24" t="s">
        <v>12</v>
      </c>
      <c r="AK24" t="s">
        <v>208</v>
      </c>
      <c r="AL24" t="str">
        <f t="shared" si="4"/>
        <v>Start-up-Standard 3</v>
      </c>
      <c r="AM24" t="s">
        <v>279</v>
      </c>
      <c r="AO24">
        <v>23</v>
      </c>
      <c r="AP24" t="s">
        <v>283</v>
      </c>
      <c r="AQ24" t="s">
        <v>82</v>
      </c>
      <c r="AR24" t="s">
        <v>16</v>
      </c>
      <c r="AS24" t="s">
        <v>231</v>
      </c>
      <c r="AT24" t="str">
        <f t="shared" si="5"/>
        <v>Start-up-Standard 5</v>
      </c>
      <c r="AU24" t="s">
        <v>284</v>
      </c>
      <c r="AW24">
        <v>23</v>
      </c>
      <c r="AX24" t="s">
        <v>287</v>
      </c>
      <c r="AY24" t="s">
        <v>89</v>
      </c>
      <c r="AZ24" t="s">
        <v>10</v>
      </c>
      <c r="BA24" t="s">
        <v>251</v>
      </c>
      <c r="BB24" t="str">
        <f t="shared" si="6"/>
        <v>Operational-Standard 2</v>
      </c>
      <c r="BC24" t="s">
        <v>279</v>
      </c>
    </row>
    <row r="25" spans="1:55" x14ac:dyDescent="0.3">
      <c r="A25">
        <v>24</v>
      </c>
      <c r="B25" t="s">
        <v>283</v>
      </c>
      <c r="C25" s="15" t="s">
        <v>15</v>
      </c>
      <c r="D25" t="s">
        <v>14</v>
      </c>
      <c r="E25" t="s">
        <v>102</v>
      </c>
      <c r="F25" t="str">
        <f t="shared" si="0"/>
        <v>Start-up-Standard 4</v>
      </c>
      <c r="G25" t="s">
        <v>279</v>
      </c>
      <c r="I25">
        <v>24</v>
      </c>
      <c r="J25" t="s">
        <v>283</v>
      </c>
      <c r="K25" t="s">
        <v>37</v>
      </c>
      <c r="L25" t="s">
        <v>22</v>
      </c>
      <c r="M25" t="s">
        <v>128</v>
      </c>
      <c r="N25" t="str">
        <f t="shared" si="1"/>
        <v>Start-up-Standard 8</v>
      </c>
      <c r="O25" t="s">
        <v>284</v>
      </c>
      <c r="Q25">
        <v>24</v>
      </c>
      <c r="R25" t="s">
        <v>0</v>
      </c>
      <c r="S25" t="s">
        <v>52</v>
      </c>
      <c r="T25" t="s">
        <v>51</v>
      </c>
      <c r="U25" t="s">
        <v>152</v>
      </c>
      <c r="V25" t="str">
        <f t="shared" si="2"/>
        <v>Pre-Registration-Standard 12</v>
      </c>
      <c r="W25" t="s">
        <v>284</v>
      </c>
      <c r="Y25">
        <v>24</v>
      </c>
      <c r="Z25" t="s">
        <v>0</v>
      </c>
      <c r="AA25" t="s">
        <v>65</v>
      </c>
      <c r="AB25" t="s">
        <v>51</v>
      </c>
      <c r="AC25" t="s">
        <v>182</v>
      </c>
      <c r="AD25" t="str">
        <f t="shared" si="3"/>
        <v>Pre-Registration-Standard 12</v>
      </c>
      <c r="AE25" t="s">
        <v>279</v>
      </c>
      <c r="AG25">
        <v>24</v>
      </c>
      <c r="AH25" t="s">
        <v>283</v>
      </c>
      <c r="AI25" t="s">
        <v>70</v>
      </c>
      <c r="AJ25" t="s">
        <v>14</v>
      </c>
      <c r="AK25" t="s">
        <v>208</v>
      </c>
      <c r="AL25" t="str">
        <f t="shared" si="4"/>
        <v>Start-up-Standard 4</v>
      </c>
      <c r="AM25" t="s">
        <v>279</v>
      </c>
      <c r="AO25">
        <v>24</v>
      </c>
      <c r="AP25" t="s">
        <v>283</v>
      </c>
      <c r="AQ25" t="s">
        <v>83</v>
      </c>
      <c r="AR25" t="s">
        <v>18</v>
      </c>
      <c r="AS25" t="s">
        <v>231</v>
      </c>
      <c r="AT25" t="str">
        <f t="shared" si="5"/>
        <v>Start-up-Standard 6</v>
      </c>
      <c r="AU25" t="s">
        <v>279</v>
      </c>
      <c r="AW25">
        <v>24</v>
      </c>
      <c r="AX25" t="s">
        <v>287</v>
      </c>
      <c r="AY25" t="s">
        <v>90</v>
      </c>
      <c r="AZ25" t="s">
        <v>12</v>
      </c>
      <c r="BA25" t="s">
        <v>251</v>
      </c>
      <c r="BB25" t="str">
        <f t="shared" si="6"/>
        <v>Operational-Standard 3</v>
      </c>
      <c r="BC25" t="s">
        <v>279</v>
      </c>
    </row>
    <row r="26" spans="1:55" x14ac:dyDescent="0.3">
      <c r="A26">
        <v>25</v>
      </c>
      <c r="B26" t="s">
        <v>283</v>
      </c>
      <c r="C26" s="15" t="s">
        <v>17</v>
      </c>
      <c r="D26" t="s">
        <v>16</v>
      </c>
      <c r="E26" t="s">
        <v>102</v>
      </c>
      <c r="F26" t="str">
        <f t="shared" si="0"/>
        <v>Start-up-Standard 5</v>
      </c>
      <c r="G26" t="s">
        <v>279</v>
      </c>
      <c r="I26">
        <v>25</v>
      </c>
      <c r="J26" t="s">
        <v>287</v>
      </c>
      <c r="K26" t="s">
        <v>30</v>
      </c>
      <c r="L26" t="s">
        <v>8</v>
      </c>
      <c r="M26" t="s">
        <v>128</v>
      </c>
      <c r="N26" t="str">
        <f t="shared" si="1"/>
        <v>Operational-Standard 1</v>
      </c>
      <c r="O26" t="s">
        <v>279</v>
      </c>
      <c r="Q26">
        <v>25</v>
      </c>
      <c r="R26" t="s">
        <v>283</v>
      </c>
      <c r="S26" t="s">
        <v>39</v>
      </c>
      <c r="T26" t="s">
        <v>8</v>
      </c>
      <c r="U26" t="s">
        <v>152</v>
      </c>
      <c r="V26" t="str">
        <f t="shared" si="2"/>
        <v>Start-up-Standard 1</v>
      </c>
      <c r="W26" t="s">
        <v>279</v>
      </c>
      <c r="Y26">
        <v>25</v>
      </c>
      <c r="Z26" t="s">
        <v>283</v>
      </c>
      <c r="AA26" t="s">
        <v>54</v>
      </c>
      <c r="AB26" t="s">
        <v>8</v>
      </c>
      <c r="AC26" t="s">
        <v>182</v>
      </c>
      <c r="AD26" t="str">
        <f t="shared" si="3"/>
        <v>Start-up-Standard 1</v>
      </c>
      <c r="AE26" t="s">
        <v>279</v>
      </c>
      <c r="AG26">
        <v>25</v>
      </c>
      <c r="AH26" t="s">
        <v>283</v>
      </c>
      <c r="AI26" t="s">
        <v>71</v>
      </c>
      <c r="AJ26" t="s">
        <v>16</v>
      </c>
      <c r="AK26" t="s">
        <v>208</v>
      </c>
      <c r="AL26" t="str">
        <f t="shared" si="4"/>
        <v>Start-up-Standard 5</v>
      </c>
      <c r="AM26" t="s">
        <v>279</v>
      </c>
      <c r="AO26">
        <v>25</v>
      </c>
      <c r="AP26" t="s">
        <v>283</v>
      </c>
      <c r="AQ26" t="s">
        <v>84</v>
      </c>
      <c r="AR26" t="s">
        <v>20</v>
      </c>
      <c r="AS26" t="s">
        <v>231</v>
      </c>
      <c r="AT26" t="str">
        <f t="shared" si="5"/>
        <v>Start-up-Standard 7</v>
      </c>
      <c r="AU26" t="s">
        <v>279</v>
      </c>
      <c r="AW26">
        <v>25</v>
      </c>
      <c r="AX26" t="s">
        <v>287</v>
      </c>
      <c r="AY26" t="s">
        <v>91</v>
      </c>
      <c r="AZ26" t="s">
        <v>14</v>
      </c>
      <c r="BA26" t="s">
        <v>251</v>
      </c>
      <c r="BB26" t="str">
        <f t="shared" si="6"/>
        <v>Operational-Standard 4</v>
      </c>
      <c r="BC26" t="s">
        <v>284</v>
      </c>
    </row>
    <row r="27" spans="1:55" x14ac:dyDescent="0.3">
      <c r="A27">
        <v>26</v>
      </c>
      <c r="B27" t="s">
        <v>283</v>
      </c>
      <c r="C27" s="15" t="s">
        <v>19</v>
      </c>
      <c r="D27" t="s">
        <v>18</v>
      </c>
      <c r="E27" t="s">
        <v>102</v>
      </c>
      <c r="F27" t="str">
        <f t="shared" si="0"/>
        <v>Start-up-Standard 6</v>
      </c>
      <c r="G27" t="s">
        <v>279</v>
      </c>
      <c r="I27">
        <v>26</v>
      </c>
      <c r="J27" t="s">
        <v>287</v>
      </c>
      <c r="K27" t="s">
        <v>31</v>
      </c>
      <c r="L27" t="s">
        <v>10</v>
      </c>
      <c r="M27" t="s">
        <v>128</v>
      </c>
      <c r="N27" t="str">
        <f t="shared" si="1"/>
        <v>Operational-Standard 2</v>
      </c>
      <c r="O27" t="s">
        <v>279</v>
      </c>
      <c r="Q27">
        <v>26</v>
      </c>
      <c r="R27" t="s">
        <v>283</v>
      </c>
      <c r="S27" t="s">
        <v>40</v>
      </c>
      <c r="T27" t="s">
        <v>10</v>
      </c>
      <c r="U27" t="s">
        <v>152</v>
      </c>
      <c r="V27" t="str">
        <f t="shared" si="2"/>
        <v>Start-up-Standard 2</v>
      </c>
      <c r="W27" t="s">
        <v>284</v>
      </c>
      <c r="Y27">
        <v>26</v>
      </c>
      <c r="Z27" t="s">
        <v>283</v>
      </c>
      <c r="AA27" t="s">
        <v>55</v>
      </c>
      <c r="AB27" t="s">
        <v>10</v>
      </c>
      <c r="AC27" t="s">
        <v>182</v>
      </c>
      <c r="AD27" t="str">
        <f t="shared" si="3"/>
        <v>Start-up-Standard 2</v>
      </c>
      <c r="AE27" t="s">
        <v>279</v>
      </c>
      <c r="AG27">
        <v>26</v>
      </c>
      <c r="AH27" t="s">
        <v>283</v>
      </c>
      <c r="AI27" t="s">
        <v>72</v>
      </c>
      <c r="AJ27" t="s">
        <v>18</v>
      </c>
      <c r="AK27" t="s">
        <v>208</v>
      </c>
      <c r="AL27" t="str">
        <f t="shared" si="4"/>
        <v>Start-up-Standard 6</v>
      </c>
      <c r="AM27" t="s">
        <v>279</v>
      </c>
      <c r="AO27">
        <v>26</v>
      </c>
      <c r="AP27" t="s">
        <v>283</v>
      </c>
      <c r="AQ27" t="s">
        <v>85</v>
      </c>
      <c r="AR27" t="s">
        <v>22</v>
      </c>
      <c r="AS27" t="s">
        <v>231</v>
      </c>
      <c r="AT27" t="str">
        <f t="shared" si="5"/>
        <v>Start-up-Standard 8</v>
      </c>
      <c r="AU27" t="s">
        <v>284</v>
      </c>
      <c r="AW27">
        <v>26</v>
      </c>
      <c r="AX27" t="s">
        <v>287</v>
      </c>
      <c r="AY27" t="s">
        <v>92</v>
      </c>
      <c r="AZ27" t="s">
        <v>16</v>
      </c>
      <c r="BA27" t="s">
        <v>251</v>
      </c>
      <c r="BB27" t="str">
        <f t="shared" si="6"/>
        <v>Operational-Standard 5</v>
      </c>
      <c r="BC27" t="s">
        <v>284</v>
      </c>
    </row>
    <row r="28" spans="1:55" x14ac:dyDescent="0.3">
      <c r="A28">
        <v>27</v>
      </c>
      <c r="B28" t="s">
        <v>283</v>
      </c>
      <c r="C28" s="15" t="s">
        <v>21</v>
      </c>
      <c r="D28" t="s">
        <v>20</v>
      </c>
      <c r="E28" t="s">
        <v>102</v>
      </c>
      <c r="F28" t="str">
        <f t="shared" si="0"/>
        <v>Start-up-Standard 7</v>
      </c>
      <c r="G28" t="s">
        <v>279</v>
      </c>
      <c r="I28">
        <v>27</v>
      </c>
      <c r="J28" t="s">
        <v>287</v>
      </c>
      <c r="K28" t="s">
        <v>32</v>
      </c>
      <c r="L28" t="s">
        <v>12</v>
      </c>
      <c r="M28" t="s">
        <v>128</v>
      </c>
      <c r="N28" t="str">
        <f t="shared" si="1"/>
        <v>Operational-Standard 3</v>
      </c>
      <c r="O28" t="s">
        <v>279</v>
      </c>
      <c r="Q28">
        <v>27</v>
      </c>
      <c r="R28" t="s">
        <v>283</v>
      </c>
      <c r="S28" t="s">
        <v>41</v>
      </c>
      <c r="T28" t="s">
        <v>12</v>
      </c>
      <c r="U28" t="s">
        <v>152</v>
      </c>
      <c r="V28" t="str">
        <f t="shared" si="2"/>
        <v>Start-up-Standard 3</v>
      </c>
      <c r="W28" t="s">
        <v>279</v>
      </c>
      <c r="Y28">
        <v>27</v>
      </c>
      <c r="Z28" t="s">
        <v>283</v>
      </c>
      <c r="AA28" t="s">
        <v>56</v>
      </c>
      <c r="AB28" t="s">
        <v>12</v>
      </c>
      <c r="AC28" t="s">
        <v>182</v>
      </c>
      <c r="AD28" t="str">
        <f t="shared" si="3"/>
        <v>Start-up-Standard 3</v>
      </c>
      <c r="AE28" t="s">
        <v>284</v>
      </c>
      <c r="AG28">
        <v>27</v>
      </c>
      <c r="AH28" t="s">
        <v>283</v>
      </c>
      <c r="AI28" t="s">
        <v>73</v>
      </c>
      <c r="AJ28" t="s">
        <v>20</v>
      </c>
      <c r="AK28" t="s">
        <v>208</v>
      </c>
      <c r="AL28" t="str">
        <f t="shared" si="4"/>
        <v>Start-up-Standard 7</v>
      </c>
      <c r="AM28" t="s">
        <v>279</v>
      </c>
      <c r="AO28">
        <v>27</v>
      </c>
      <c r="AP28" t="s">
        <v>283</v>
      </c>
      <c r="AQ28" t="s">
        <v>86</v>
      </c>
      <c r="AR28" t="s">
        <v>24</v>
      </c>
      <c r="AS28" t="s">
        <v>231</v>
      </c>
      <c r="AT28" t="str">
        <f t="shared" si="5"/>
        <v>Start-up-Standard 9</v>
      </c>
      <c r="AU28" t="s">
        <v>284</v>
      </c>
      <c r="AW28">
        <v>27</v>
      </c>
      <c r="AX28" t="s">
        <v>287</v>
      </c>
      <c r="AY28" t="s">
        <v>93</v>
      </c>
      <c r="AZ28" t="s">
        <v>18</v>
      </c>
      <c r="BA28" t="s">
        <v>251</v>
      </c>
      <c r="BB28" t="str">
        <f t="shared" si="6"/>
        <v>Operational-Standard 6</v>
      </c>
      <c r="BC28" t="s">
        <v>279</v>
      </c>
    </row>
    <row r="29" spans="1:55" x14ac:dyDescent="0.3">
      <c r="A29">
        <v>28</v>
      </c>
      <c r="B29" t="s">
        <v>283</v>
      </c>
      <c r="C29" s="15" t="s">
        <v>23</v>
      </c>
      <c r="D29" t="s">
        <v>22</v>
      </c>
      <c r="E29" t="s">
        <v>102</v>
      </c>
      <c r="F29" t="str">
        <f t="shared" si="0"/>
        <v>Start-up-Standard 8</v>
      </c>
      <c r="G29" t="s">
        <v>279</v>
      </c>
      <c r="I29">
        <v>28</v>
      </c>
      <c r="J29" t="s">
        <v>287</v>
      </c>
      <c r="K29" t="s">
        <v>33</v>
      </c>
      <c r="L29" t="s">
        <v>14</v>
      </c>
      <c r="M29" t="s">
        <v>128</v>
      </c>
      <c r="N29" t="str">
        <f t="shared" si="1"/>
        <v>Operational-Standard 4</v>
      </c>
      <c r="O29" t="s">
        <v>279</v>
      </c>
      <c r="Q29">
        <v>28</v>
      </c>
      <c r="R29" t="s">
        <v>283</v>
      </c>
      <c r="S29" t="s">
        <v>42</v>
      </c>
      <c r="T29" t="s">
        <v>14</v>
      </c>
      <c r="U29" t="s">
        <v>152</v>
      </c>
      <c r="V29" t="str">
        <f t="shared" si="2"/>
        <v>Start-up-Standard 4</v>
      </c>
      <c r="W29" t="s">
        <v>284</v>
      </c>
      <c r="Y29">
        <v>28</v>
      </c>
      <c r="Z29" t="s">
        <v>283</v>
      </c>
      <c r="AA29" t="s">
        <v>57</v>
      </c>
      <c r="AB29" t="s">
        <v>14</v>
      </c>
      <c r="AC29" t="s">
        <v>182</v>
      </c>
      <c r="AD29" t="str">
        <f t="shared" si="3"/>
        <v>Start-up-Standard 4</v>
      </c>
      <c r="AE29" t="s">
        <v>279</v>
      </c>
      <c r="AG29">
        <v>28</v>
      </c>
      <c r="AH29" t="s">
        <v>283</v>
      </c>
      <c r="AI29" t="s">
        <v>74</v>
      </c>
      <c r="AJ29" t="s">
        <v>22</v>
      </c>
      <c r="AK29" t="s">
        <v>208</v>
      </c>
      <c r="AL29" t="str">
        <f t="shared" si="4"/>
        <v>Start-up-Standard 8</v>
      </c>
      <c r="AM29" t="s">
        <v>279</v>
      </c>
      <c r="AO29">
        <v>28</v>
      </c>
      <c r="AP29" t="s">
        <v>287</v>
      </c>
      <c r="AQ29" t="s">
        <v>78</v>
      </c>
      <c r="AR29" t="s">
        <v>8</v>
      </c>
      <c r="AS29" t="s">
        <v>231</v>
      </c>
      <c r="AT29" t="str">
        <f t="shared" si="5"/>
        <v>Operational-Standard 1</v>
      </c>
      <c r="AU29" t="s">
        <v>279</v>
      </c>
      <c r="AW29">
        <v>28</v>
      </c>
      <c r="AX29" t="s">
        <v>287</v>
      </c>
      <c r="AY29" t="s">
        <v>94</v>
      </c>
      <c r="AZ29" t="s">
        <v>20</v>
      </c>
      <c r="BA29" t="s">
        <v>251</v>
      </c>
      <c r="BB29" t="str">
        <f t="shared" si="6"/>
        <v>Operational-Standard 7</v>
      </c>
      <c r="BC29" t="s">
        <v>279</v>
      </c>
    </row>
    <row r="30" spans="1:55" x14ac:dyDescent="0.3">
      <c r="A30">
        <v>29</v>
      </c>
      <c r="B30" t="s">
        <v>283</v>
      </c>
      <c r="C30" s="15" t="s">
        <v>25</v>
      </c>
      <c r="D30" t="s">
        <v>24</v>
      </c>
      <c r="E30" t="s">
        <v>102</v>
      </c>
      <c r="F30" t="str">
        <f t="shared" si="0"/>
        <v>Start-up-Standard 9</v>
      </c>
      <c r="G30" t="s">
        <v>279</v>
      </c>
      <c r="I30">
        <v>29</v>
      </c>
      <c r="J30" t="s">
        <v>287</v>
      </c>
      <c r="K30" t="s">
        <v>34</v>
      </c>
      <c r="L30" t="s">
        <v>16</v>
      </c>
      <c r="M30" t="s">
        <v>128</v>
      </c>
      <c r="N30" t="str">
        <f t="shared" si="1"/>
        <v>Operational-Standard 5</v>
      </c>
      <c r="O30" t="s">
        <v>279</v>
      </c>
      <c r="Q30">
        <v>29</v>
      </c>
      <c r="R30" t="s">
        <v>283</v>
      </c>
      <c r="S30" t="s">
        <v>43</v>
      </c>
      <c r="T30" t="s">
        <v>16</v>
      </c>
      <c r="U30" t="s">
        <v>152</v>
      </c>
      <c r="V30" t="str">
        <f t="shared" si="2"/>
        <v>Start-up-Standard 5</v>
      </c>
      <c r="W30" t="s">
        <v>284</v>
      </c>
      <c r="Y30">
        <v>29</v>
      </c>
      <c r="Z30" t="s">
        <v>283</v>
      </c>
      <c r="AA30" t="s">
        <v>58</v>
      </c>
      <c r="AB30" t="s">
        <v>16</v>
      </c>
      <c r="AC30" t="s">
        <v>182</v>
      </c>
      <c r="AD30" t="str">
        <f t="shared" si="3"/>
        <v>Start-up-Standard 5</v>
      </c>
      <c r="AE30" t="s">
        <v>279</v>
      </c>
      <c r="AG30">
        <v>29</v>
      </c>
      <c r="AH30" t="s">
        <v>283</v>
      </c>
      <c r="AI30" t="s">
        <v>75</v>
      </c>
      <c r="AJ30" t="s">
        <v>24</v>
      </c>
      <c r="AK30" t="s">
        <v>208</v>
      </c>
      <c r="AL30" t="str">
        <f t="shared" si="4"/>
        <v>Start-up-Standard 9</v>
      </c>
      <c r="AM30" t="s">
        <v>279</v>
      </c>
      <c r="AO30">
        <v>29</v>
      </c>
      <c r="AP30" t="s">
        <v>287</v>
      </c>
      <c r="AQ30" t="s">
        <v>79</v>
      </c>
      <c r="AR30" t="s">
        <v>10</v>
      </c>
      <c r="AS30" t="s">
        <v>231</v>
      </c>
      <c r="AT30" t="str">
        <f t="shared" si="5"/>
        <v>Operational-Standard 2</v>
      </c>
      <c r="AU30" t="s">
        <v>279</v>
      </c>
      <c r="AW30">
        <v>29</v>
      </c>
      <c r="AX30" t="s">
        <v>290</v>
      </c>
      <c r="AY30" t="s">
        <v>88</v>
      </c>
      <c r="AZ30" t="s">
        <v>8</v>
      </c>
      <c r="BA30" t="s">
        <v>251</v>
      </c>
      <c r="BB30" t="str">
        <f t="shared" si="6"/>
        <v>Termination-Standard 1</v>
      </c>
      <c r="BC30" t="s">
        <v>279</v>
      </c>
    </row>
    <row r="31" spans="1:55" x14ac:dyDescent="0.3">
      <c r="A31">
        <v>30</v>
      </c>
      <c r="B31" t="s">
        <v>283</v>
      </c>
      <c r="C31" s="15" t="s">
        <v>27</v>
      </c>
      <c r="D31" t="s">
        <v>26</v>
      </c>
      <c r="E31" t="s">
        <v>102</v>
      </c>
      <c r="F31" t="str">
        <f t="shared" si="0"/>
        <v>Start-up-Standard 10</v>
      </c>
      <c r="G31" t="s">
        <v>279</v>
      </c>
      <c r="I31">
        <v>30</v>
      </c>
      <c r="J31" t="s">
        <v>287</v>
      </c>
      <c r="K31" t="s">
        <v>35</v>
      </c>
      <c r="L31" t="s">
        <v>18</v>
      </c>
      <c r="M31" t="s">
        <v>128</v>
      </c>
      <c r="N31" t="str">
        <f t="shared" si="1"/>
        <v>Operational-Standard 6</v>
      </c>
      <c r="O31" t="s">
        <v>279</v>
      </c>
      <c r="Q31">
        <v>30</v>
      </c>
      <c r="R31" t="s">
        <v>283</v>
      </c>
      <c r="S31" t="s">
        <v>44</v>
      </c>
      <c r="T31" t="s">
        <v>18</v>
      </c>
      <c r="U31" t="s">
        <v>152</v>
      </c>
      <c r="V31" t="str">
        <f t="shared" si="2"/>
        <v>Start-up-Standard 6</v>
      </c>
      <c r="W31" t="s">
        <v>284</v>
      </c>
      <c r="Y31">
        <v>30</v>
      </c>
      <c r="Z31" t="s">
        <v>283</v>
      </c>
      <c r="AA31" t="s">
        <v>59</v>
      </c>
      <c r="AB31" t="s">
        <v>18</v>
      </c>
      <c r="AC31" t="s">
        <v>182</v>
      </c>
      <c r="AD31" t="str">
        <f t="shared" si="3"/>
        <v>Start-up-Standard 6</v>
      </c>
      <c r="AE31" t="s">
        <v>284</v>
      </c>
      <c r="AG31">
        <v>30</v>
      </c>
      <c r="AH31" t="s">
        <v>283</v>
      </c>
      <c r="AI31" t="s">
        <v>76</v>
      </c>
      <c r="AJ31" t="s">
        <v>26</v>
      </c>
      <c r="AK31" t="s">
        <v>208</v>
      </c>
      <c r="AL31" t="str">
        <f t="shared" si="4"/>
        <v>Start-up-Standard 10</v>
      </c>
      <c r="AM31" t="s">
        <v>284</v>
      </c>
      <c r="AO31">
        <v>30</v>
      </c>
      <c r="AP31" t="s">
        <v>287</v>
      </c>
      <c r="AQ31" t="s">
        <v>80</v>
      </c>
      <c r="AR31" t="s">
        <v>12</v>
      </c>
      <c r="AS31" t="s">
        <v>231</v>
      </c>
      <c r="AT31" t="str">
        <f t="shared" si="5"/>
        <v>Operational-Standard 3</v>
      </c>
      <c r="AU31" t="s">
        <v>279</v>
      </c>
      <c r="AW31">
        <v>30</v>
      </c>
      <c r="AX31" t="s">
        <v>290</v>
      </c>
      <c r="AY31" t="s">
        <v>89</v>
      </c>
      <c r="AZ31" t="s">
        <v>10</v>
      </c>
      <c r="BA31" t="s">
        <v>251</v>
      </c>
      <c r="BB31" t="str">
        <f t="shared" si="6"/>
        <v>Termination-Standard 2</v>
      </c>
      <c r="BC31" t="s">
        <v>279</v>
      </c>
    </row>
    <row r="32" spans="1:55" x14ac:dyDescent="0.3">
      <c r="A32">
        <v>31</v>
      </c>
      <c r="B32" t="s">
        <v>287</v>
      </c>
      <c r="C32" s="15" t="s">
        <v>9</v>
      </c>
      <c r="D32" t="s">
        <v>8</v>
      </c>
      <c r="E32" t="s">
        <v>102</v>
      </c>
      <c r="F32" t="str">
        <f t="shared" si="0"/>
        <v>Operational-Standard 1</v>
      </c>
      <c r="G32" t="s">
        <v>279</v>
      </c>
      <c r="I32">
        <v>31</v>
      </c>
      <c r="J32" t="s">
        <v>287</v>
      </c>
      <c r="K32" t="s">
        <v>36</v>
      </c>
      <c r="L32" t="s">
        <v>20</v>
      </c>
      <c r="M32" t="s">
        <v>128</v>
      </c>
      <c r="N32" t="str">
        <f t="shared" si="1"/>
        <v>Operational-Standard 7</v>
      </c>
      <c r="O32" t="s">
        <v>279</v>
      </c>
      <c r="Q32">
        <v>31</v>
      </c>
      <c r="R32" t="s">
        <v>283</v>
      </c>
      <c r="S32" t="s">
        <v>45</v>
      </c>
      <c r="T32" t="s">
        <v>20</v>
      </c>
      <c r="U32" t="s">
        <v>152</v>
      </c>
      <c r="V32" t="str">
        <f t="shared" si="2"/>
        <v>Start-up-Standard 7</v>
      </c>
      <c r="W32" t="s">
        <v>284</v>
      </c>
      <c r="Y32">
        <v>31</v>
      </c>
      <c r="Z32" t="s">
        <v>283</v>
      </c>
      <c r="AA32" t="s">
        <v>60</v>
      </c>
      <c r="AB32" t="s">
        <v>20</v>
      </c>
      <c r="AC32" t="s">
        <v>182</v>
      </c>
      <c r="AD32" t="str">
        <f t="shared" si="3"/>
        <v>Start-up-Standard 7</v>
      </c>
      <c r="AE32" t="s">
        <v>284</v>
      </c>
      <c r="AG32">
        <v>31</v>
      </c>
      <c r="AH32" t="s">
        <v>287</v>
      </c>
      <c r="AI32" t="s">
        <v>67</v>
      </c>
      <c r="AJ32" t="s">
        <v>8</v>
      </c>
      <c r="AK32" t="s">
        <v>208</v>
      </c>
      <c r="AL32" t="str">
        <f t="shared" si="4"/>
        <v>Operational-Standard 1</v>
      </c>
      <c r="AM32" t="s">
        <v>279</v>
      </c>
      <c r="AO32">
        <v>31</v>
      </c>
      <c r="AP32" t="s">
        <v>287</v>
      </c>
      <c r="AQ32" t="s">
        <v>81</v>
      </c>
      <c r="AR32" t="s">
        <v>14</v>
      </c>
      <c r="AS32" t="s">
        <v>231</v>
      </c>
      <c r="AT32" t="str">
        <f t="shared" si="5"/>
        <v>Operational-Standard 4</v>
      </c>
      <c r="AU32" t="s">
        <v>279</v>
      </c>
      <c r="AW32">
        <v>31</v>
      </c>
      <c r="AX32" t="s">
        <v>290</v>
      </c>
      <c r="AY32" t="s">
        <v>90</v>
      </c>
      <c r="AZ32" t="s">
        <v>12</v>
      </c>
      <c r="BA32" t="s">
        <v>251</v>
      </c>
      <c r="BB32" t="str">
        <f t="shared" si="6"/>
        <v>Termination-Standard 3</v>
      </c>
      <c r="BC32" t="s">
        <v>284</v>
      </c>
    </row>
    <row r="33" spans="1:55" x14ac:dyDescent="0.3">
      <c r="A33">
        <v>32</v>
      </c>
      <c r="B33" t="s">
        <v>287</v>
      </c>
      <c r="C33" s="15" t="s">
        <v>11</v>
      </c>
      <c r="D33" t="s">
        <v>10</v>
      </c>
      <c r="E33" t="s">
        <v>102</v>
      </c>
      <c r="F33" t="str">
        <f t="shared" si="0"/>
        <v>Operational-Standard 2</v>
      </c>
      <c r="G33" t="s">
        <v>279</v>
      </c>
      <c r="I33">
        <v>32</v>
      </c>
      <c r="J33" t="s">
        <v>287</v>
      </c>
      <c r="K33" t="s">
        <v>37</v>
      </c>
      <c r="L33" t="s">
        <v>22</v>
      </c>
      <c r="M33" t="s">
        <v>128</v>
      </c>
      <c r="N33" t="str">
        <f t="shared" si="1"/>
        <v>Operational-Standard 8</v>
      </c>
      <c r="O33" t="s">
        <v>279</v>
      </c>
      <c r="Q33">
        <v>32</v>
      </c>
      <c r="R33" t="s">
        <v>283</v>
      </c>
      <c r="S33" t="s">
        <v>46</v>
      </c>
      <c r="T33" t="s">
        <v>22</v>
      </c>
      <c r="U33" t="s">
        <v>152</v>
      </c>
      <c r="V33" t="str">
        <f t="shared" si="2"/>
        <v>Start-up-Standard 8</v>
      </c>
      <c r="W33" t="s">
        <v>284</v>
      </c>
      <c r="Y33">
        <v>32</v>
      </c>
      <c r="Z33" t="s">
        <v>283</v>
      </c>
      <c r="AA33" t="s">
        <v>61</v>
      </c>
      <c r="AB33" t="s">
        <v>22</v>
      </c>
      <c r="AC33" t="s">
        <v>182</v>
      </c>
      <c r="AD33" t="str">
        <f t="shared" si="3"/>
        <v>Start-up-Standard 8</v>
      </c>
      <c r="AE33" t="s">
        <v>279</v>
      </c>
      <c r="AG33">
        <v>32</v>
      </c>
      <c r="AH33" t="s">
        <v>287</v>
      </c>
      <c r="AI33" t="s">
        <v>68</v>
      </c>
      <c r="AJ33" t="s">
        <v>10</v>
      </c>
      <c r="AK33" t="s">
        <v>208</v>
      </c>
      <c r="AL33" t="str">
        <f t="shared" si="4"/>
        <v>Operational-Standard 2</v>
      </c>
      <c r="AM33" t="s">
        <v>279</v>
      </c>
      <c r="AO33">
        <v>32</v>
      </c>
      <c r="AP33" t="s">
        <v>287</v>
      </c>
      <c r="AQ33" t="s">
        <v>82</v>
      </c>
      <c r="AR33" t="s">
        <v>16</v>
      </c>
      <c r="AS33" t="s">
        <v>231</v>
      </c>
      <c r="AT33" t="str">
        <f t="shared" si="5"/>
        <v>Operational-Standard 5</v>
      </c>
      <c r="AU33" t="s">
        <v>279</v>
      </c>
      <c r="AW33">
        <v>32</v>
      </c>
      <c r="AX33" t="s">
        <v>290</v>
      </c>
      <c r="AY33" t="s">
        <v>91</v>
      </c>
      <c r="AZ33" t="s">
        <v>14</v>
      </c>
      <c r="BA33" t="s">
        <v>251</v>
      </c>
      <c r="BB33" t="str">
        <f t="shared" si="6"/>
        <v>Termination-Standard 4</v>
      </c>
      <c r="BC33" t="s">
        <v>284</v>
      </c>
    </row>
    <row r="34" spans="1:55" x14ac:dyDescent="0.3">
      <c r="A34">
        <v>33</v>
      </c>
      <c r="B34" t="s">
        <v>287</v>
      </c>
      <c r="C34" s="15" t="s">
        <v>13</v>
      </c>
      <c r="D34" t="s">
        <v>12</v>
      </c>
      <c r="E34" t="s">
        <v>102</v>
      </c>
      <c r="F34" t="str">
        <f t="shared" ref="F34:F51" si="7">CONCATENATE(B34,"-",D34)</f>
        <v>Operational-Standard 3</v>
      </c>
      <c r="G34" t="s">
        <v>279</v>
      </c>
      <c r="I34">
        <v>33</v>
      </c>
      <c r="J34" t="s">
        <v>290</v>
      </c>
      <c r="K34" t="s">
        <v>30</v>
      </c>
      <c r="L34" t="s">
        <v>8</v>
      </c>
      <c r="M34" t="s">
        <v>128</v>
      </c>
      <c r="N34" t="str">
        <f t="shared" si="1"/>
        <v>Termination-Standard 1</v>
      </c>
      <c r="O34" t="s">
        <v>284</v>
      </c>
      <c r="Q34">
        <v>33</v>
      </c>
      <c r="R34" t="s">
        <v>283</v>
      </c>
      <c r="S34" t="s">
        <v>47</v>
      </c>
      <c r="T34" t="s">
        <v>24</v>
      </c>
      <c r="U34" t="s">
        <v>152</v>
      </c>
      <c r="V34" t="str">
        <f t="shared" si="2"/>
        <v>Start-up-Standard 9</v>
      </c>
      <c r="W34" t="s">
        <v>284</v>
      </c>
      <c r="Y34">
        <v>33</v>
      </c>
      <c r="Z34" t="s">
        <v>283</v>
      </c>
      <c r="AA34" t="s">
        <v>62</v>
      </c>
      <c r="AB34" t="s">
        <v>24</v>
      </c>
      <c r="AC34" t="s">
        <v>182</v>
      </c>
      <c r="AD34" t="str">
        <f t="shared" si="3"/>
        <v>Start-up-Standard 9</v>
      </c>
      <c r="AE34" t="s">
        <v>279</v>
      </c>
      <c r="AG34">
        <v>33</v>
      </c>
      <c r="AH34" t="s">
        <v>287</v>
      </c>
      <c r="AI34" t="s">
        <v>69</v>
      </c>
      <c r="AJ34" t="s">
        <v>12</v>
      </c>
      <c r="AK34" t="s">
        <v>208</v>
      </c>
      <c r="AL34" t="str">
        <f t="shared" si="4"/>
        <v>Operational-Standard 3</v>
      </c>
      <c r="AM34" t="s">
        <v>279</v>
      </c>
      <c r="AO34">
        <v>33</v>
      </c>
      <c r="AP34" t="s">
        <v>287</v>
      </c>
      <c r="AQ34" t="s">
        <v>83</v>
      </c>
      <c r="AR34" t="s">
        <v>18</v>
      </c>
      <c r="AS34" t="s">
        <v>231</v>
      </c>
      <c r="AT34" t="str">
        <f t="shared" si="5"/>
        <v>Operational-Standard 6</v>
      </c>
      <c r="AU34" t="s">
        <v>279</v>
      </c>
      <c r="AW34">
        <v>33</v>
      </c>
      <c r="AX34" t="s">
        <v>290</v>
      </c>
      <c r="AY34" t="s">
        <v>92</v>
      </c>
      <c r="AZ34" t="s">
        <v>16</v>
      </c>
      <c r="BA34" t="s">
        <v>251</v>
      </c>
      <c r="BB34" t="str">
        <f t="shared" si="6"/>
        <v>Termination-Standard 5</v>
      </c>
      <c r="BC34" t="s">
        <v>279</v>
      </c>
    </row>
    <row r="35" spans="1:55" x14ac:dyDescent="0.3">
      <c r="A35">
        <v>34</v>
      </c>
      <c r="B35" t="s">
        <v>287</v>
      </c>
      <c r="C35" s="15" t="s">
        <v>15</v>
      </c>
      <c r="D35" t="s">
        <v>14</v>
      </c>
      <c r="E35" t="s">
        <v>102</v>
      </c>
      <c r="F35" t="str">
        <f t="shared" si="7"/>
        <v>Operational-Standard 4</v>
      </c>
      <c r="G35" t="s">
        <v>279</v>
      </c>
      <c r="I35">
        <v>34</v>
      </c>
      <c r="J35" t="s">
        <v>290</v>
      </c>
      <c r="K35" t="s">
        <v>31</v>
      </c>
      <c r="L35" t="s">
        <v>10</v>
      </c>
      <c r="M35" t="s">
        <v>128</v>
      </c>
      <c r="N35" t="str">
        <f t="shared" si="1"/>
        <v>Termination-Standard 2</v>
      </c>
      <c r="O35" t="s">
        <v>279</v>
      </c>
      <c r="Q35">
        <v>34</v>
      </c>
      <c r="R35" t="s">
        <v>283</v>
      </c>
      <c r="S35" t="s">
        <v>48</v>
      </c>
      <c r="T35" t="s">
        <v>26</v>
      </c>
      <c r="U35" t="s">
        <v>152</v>
      </c>
      <c r="V35" t="str">
        <f t="shared" si="2"/>
        <v>Start-up-Standard 10</v>
      </c>
      <c r="W35" t="s">
        <v>284</v>
      </c>
      <c r="Y35">
        <v>34</v>
      </c>
      <c r="Z35" t="s">
        <v>283</v>
      </c>
      <c r="AA35" t="s">
        <v>63</v>
      </c>
      <c r="AB35" t="s">
        <v>26</v>
      </c>
      <c r="AC35" t="s">
        <v>182</v>
      </c>
      <c r="AD35" t="str">
        <f t="shared" si="3"/>
        <v>Start-up-Standard 10</v>
      </c>
      <c r="AE35" t="s">
        <v>279</v>
      </c>
      <c r="AG35">
        <v>34</v>
      </c>
      <c r="AH35" t="s">
        <v>287</v>
      </c>
      <c r="AI35" t="s">
        <v>70</v>
      </c>
      <c r="AJ35" t="s">
        <v>14</v>
      </c>
      <c r="AK35" t="s">
        <v>208</v>
      </c>
      <c r="AL35" t="str">
        <f t="shared" si="4"/>
        <v>Operational-Standard 4</v>
      </c>
      <c r="AM35" t="s">
        <v>279</v>
      </c>
      <c r="AO35">
        <v>34</v>
      </c>
      <c r="AP35" t="s">
        <v>287</v>
      </c>
      <c r="AQ35" t="s">
        <v>84</v>
      </c>
      <c r="AR35" t="s">
        <v>20</v>
      </c>
      <c r="AS35" t="s">
        <v>231</v>
      </c>
      <c r="AT35" t="str">
        <f t="shared" si="5"/>
        <v>Operational-Standard 7</v>
      </c>
      <c r="AU35" t="s">
        <v>279</v>
      </c>
      <c r="AW35">
        <v>34</v>
      </c>
      <c r="AX35" t="s">
        <v>290</v>
      </c>
      <c r="AY35" t="s">
        <v>93</v>
      </c>
      <c r="AZ35" t="s">
        <v>18</v>
      </c>
      <c r="BA35" t="s">
        <v>251</v>
      </c>
      <c r="BB35" t="str">
        <f t="shared" si="6"/>
        <v>Termination-Standard 6</v>
      </c>
      <c r="BC35" t="s">
        <v>279</v>
      </c>
    </row>
    <row r="36" spans="1:55" x14ac:dyDescent="0.3">
      <c r="A36">
        <v>35</v>
      </c>
      <c r="B36" t="s">
        <v>287</v>
      </c>
      <c r="C36" s="15" t="s">
        <v>17</v>
      </c>
      <c r="D36" t="s">
        <v>16</v>
      </c>
      <c r="E36" t="s">
        <v>102</v>
      </c>
      <c r="F36" t="str">
        <f t="shared" si="7"/>
        <v>Operational-Standard 5</v>
      </c>
      <c r="G36" t="s">
        <v>279</v>
      </c>
      <c r="I36">
        <v>35</v>
      </c>
      <c r="J36" t="s">
        <v>290</v>
      </c>
      <c r="K36" t="s">
        <v>32</v>
      </c>
      <c r="L36" t="s">
        <v>12</v>
      </c>
      <c r="M36" t="s">
        <v>128</v>
      </c>
      <c r="N36" t="str">
        <f t="shared" si="1"/>
        <v>Termination-Standard 3</v>
      </c>
      <c r="O36" t="s">
        <v>284</v>
      </c>
      <c r="Q36">
        <v>35</v>
      </c>
      <c r="R36" t="s">
        <v>283</v>
      </c>
      <c r="S36" t="s">
        <v>50</v>
      </c>
      <c r="T36" t="s">
        <v>49</v>
      </c>
      <c r="U36" t="s">
        <v>152</v>
      </c>
      <c r="V36" t="str">
        <f t="shared" si="2"/>
        <v>Start-up-Standard 11</v>
      </c>
      <c r="W36" t="s">
        <v>284</v>
      </c>
      <c r="Y36">
        <v>35</v>
      </c>
      <c r="Z36" t="s">
        <v>283</v>
      </c>
      <c r="AA36" t="s">
        <v>64</v>
      </c>
      <c r="AB36" t="s">
        <v>49</v>
      </c>
      <c r="AC36" t="s">
        <v>182</v>
      </c>
      <c r="AD36" t="str">
        <f t="shared" si="3"/>
        <v>Start-up-Standard 11</v>
      </c>
      <c r="AE36" t="s">
        <v>279</v>
      </c>
      <c r="AG36">
        <v>35</v>
      </c>
      <c r="AH36" t="s">
        <v>287</v>
      </c>
      <c r="AI36" t="s">
        <v>71</v>
      </c>
      <c r="AJ36" t="s">
        <v>16</v>
      </c>
      <c r="AK36" t="s">
        <v>208</v>
      </c>
      <c r="AL36" t="str">
        <f t="shared" si="4"/>
        <v>Operational-Standard 5</v>
      </c>
      <c r="AM36" t="s">
        <v>279</v>
      </c>
      <c r="AO36">
        <v>35</v>
      </c>
      <c r="AP36" t="s">
        <v>287</v>
      </c>
      <c r="AQ36" t="s">
        <v>85</v>
      </c>
      <c r="AR36" t="s">
        <v>22</v>
      </c>
      <c r="AS36" t="s">
        <v>231</v>
      </c>
      <c r="AT36" t="str">
        <f t="shared" si="5"/>
        <v>Operational-Standard 8</v>
      </c>
      <c r="AU36" t="s">
        <v>279</v>
      </c>
      <c r="AW36">
        <v>35</v>
      </c>
      <c r="AX36" t="s">
        <v>290</v>
      </c>
      <c r="AY36" t="s">
        <v>94</v>
      </c>
      <c r="AZ36" t="s">
        <v>20</v>
      </c>
      <c r="BA36" t="s">
        <v>251</v>
      </c>
      <c r="BB36" t="str">
        <f t="shared" si="6"/>
        <v>Termination-Standard 7</v>
      </c>
      <c r="BC36" t="s">
        <v>279</v>
      </c>
    </row>
    <row r="37" spans="1:55" x14ac:dyDescent="0.3">
      <c r="A37">
        <v>36</v>
      </c>
      <c r="B37" t="s">
        <v>287</v>
      </c>
      <c r="C37" s="15" t="s">
        <v>19</v>
      </c>
      <c r="D37" t="s">
        <v>18</v>
      </c>
      <c r="E37" t="s">
        <v>102</v>
      </c>
      <c r="F37" t="str">
        <f t="shared" si="7"/>
        <v>Operational-Standard 6</v>
      </c>
      <c r="G37" t="s">
        <v>279</v>
      </c>
      <c r="I37">
        <v>36</v>
      </c>
      <c r="J37" t="s">
        <v>290</v>
      </c>
      <c r="K37" t="s">
        <v>33</v>
      </c>
      <c r="L37" t="s">
        <v>14</v>
      </c>
      <c r="M37" t="s">
        <v>128</v>
      </c>
      <c r="N37" t="str">
        <f t="shared" si="1"/>
        <v>Termination-Standard 4</v>
      </c>
      <c r="O37" t="s">
        <v>279</v>
      </c>
      <c r="Q37">
        <v>36</v>
      </c>
      <c r="R37" t="s">
        <v>283</v>
      </c>
      <c r="S37" t="s">
        <v>52</v>
      </c>
      <c r="T37" t="s">
        <v>51</v>
      </c>
      <c r="U37" t="s">
        <v>152</v>
      </c>
      <c r="V37" t="str">
        <f t="shared" si="2"/>
        <v>Start-up-Standard 12</v>
      </c>
      <c r="W37" t="s">
        <v>284</v>
      </c>
      <c r="Y37">
        <v>36</v>
      </c>
      <c r="Z37" t="s">
        <v>283</v>
      </c>
      <c r="AA37" t="s">
        <v>65</v>
      </c>
      <c r="AB37" t="s">
        <v>51</v>
      </c>
      <c r="AC37" t="s">
        <v>182</v>
      </c>
      <c r="AD37" t="str">
        <f t="shared" si="3"/>
        <v>Start-up-Standard 12</v>
      </c>
      <c r="AE37" t="s">
        <v>284</v>
      </c>
      <c r="AG37">
        <v>36</v>
      </c>
      <c r="AH37" t="s">
        <v>287</v>
      </c>
      <c r="AI37" t="s">
        <v>72</v>
      </c>
      <c r="AJ37" t="s">
        <v>18</v>
      </c>
      <c r="AK37" t="s">
        <v>208</v>
      </c>
      <c r="AL37" t="str">
        <f t="shared" si="4"/>
        <v>Operational-Standard 6</v>
      </c>
      <c r="AM37" t="s">
        <v>279</v>
      </c>
      <c r="AO37">
        <v>36</v>
      </c>
      <c r="AP37" t="s">
        <v>287</v>
      </c>
      <c r="AQ37" t="s">
        <v>86</v>
      </c>
      <c r="AR37" t="s">
        <v>24</v>
      </c>
      <c r="AS37" t="s">
        <v>231</v>
      </c>
      <c r="AT37" t="str">
        <f t="shared" si="5"/>
        <v>Operational-Standard 9</v>
      </c>
      <c r="AU37" t="s">
        <v>279</v>
      </c>
    </row>
    <row r="38" spans="1:55" x14ac:dyDescent="0.3">
      <c r="A38">
        <v>37</v>
      </c>
      <c r="B38" t="s">
        <v>287</v>
      </c>
      <c r="C38" s="15" t="s">
        <v>21</v>
      </c>
      <c r="D38" t="s">
        <v>20</v>
      </c>
      <c r="E38" t="s">
        <v>102</v>
      </c>
      <c r="F38" t="str">
        <f t="shared" si="7"/>
        <v>Operational-Standard 7</v>
      </c>
      <c r="G38" t="s">
        <v>279</v>
      </c>
      <c r="I38">
        <v>37</v>
      </c>
      <c r="J38" t="s">
        <v>290</v>
      </c>
      <c r="K38" t="s">
        <v>34</v>
      </c>
      <c r="L38" t="s">
        <v>16</v>
      </c>
      <c r="M38" t="s">
        <v>128</v>
      </c>
      <c r="N38" t="str">
        <f t="shared" si="1"/>
        <v>Termination-Standard 5</v>
      </c>
      <c r="O38" t="s">
        <v>279</v>
      </c>
      <c r="Q38">
        <v>37</v>
      </c>
      <c r="R38" t="s">
        <v>287</v>
      </c>
      <c r="S38" t="s">
        <v>39</v>
      </c>
      <c r="T38" t="s">
        <v>8</v>
      </c>
      <c r="U38" t="s">
        <v>152</v>
      </c>
      <c r="V38" t="str">
        <f t="shared" si="2"/>
        <v>Operational-Standard 1</v>
      </c>
      <c r="W38" t="s">
        <v>279</v>
      </c>
      <c r="Y38">
        <v>37</v>
      </c>
      <c r="Z38" t="s">
        <v>287</v>
      </c>
      <c r="AA38" t="s">
        <v>54</v>
      </c>
      <c r="AB38" t="s">
        <v>8</v>
      </c>
      <c r="AC38" t="s">
        <v>182</v>
      </c>
      <c r="AD38" t="str">
        <f t="shared" si="3"/>
        <v>Operational-Standard 1</v>
      </c>
      <c r="AE38" t="s">
        <v>279</v>
      </c>
      <c r="AG38">
        <v>37</v>
      </c>
      <c r="AH38" t="s">
        <v>287</v>
      </c>
      <c r="AI38" t="s">
        <v>73</v>
      </c>
      <c r="AJ38" t="s">
        <v>20</v>
      </c>
      <c r="AK38" t="s">
        <v>208</v>
      </c>
      <c r="AL38" t="str">
        <f t="shared" si="4"/>
        <v>Operational-Standard 7</v>
      </c>
      <c r="AM38" t="s">
        <v>279</v>
      </c>
      <c r="AO38">
        <v>37</v>
      </c>
      <c r="AP38" t="s">
        <v>290</v>
      </c>
      <c r="AQ38" t="s">
        <v>78</v>
      </c>
      <c r="AR38" t="s">
        <v>8</v>
      </c>
      <c r="AS38" t="s">
        <v>231</v>
      </c>
      <c r="AT38" t="str">
        <f t="shared" si="5"/>
        <v>Termination-Standard 1</v>
      </c>
      <c r="AU38" t="s">
        <v>284</v>
      </c>
    </row>
    <row r="39" spans="1:55" x14ac:dyDescent="0.3">
      <c r="A39">
        <v>38</v>
      </c>
      <c r="B39" t="s">
        <v>287</v>
      </c>
      <c r="C39" s="15" t="s">
        <v>23</v>
      </c>
      <c r="D39" t="s">
        <v>22</v>
      </c>
      <c r="E39" t="s">
        <v>102</v>
      </c>
      <c r="F39" t="str">
        <f t="shared" si="7"/>
        <v>Operational-Standard 8</v>
      </c>
      <c r="G39" t="s">
        <v>279</v>
      </c>
      <c r="I39">
        <v>38</v>
      </c>
      <c r="J39" t="s">
        <v>290</v>
      </c>
      <c r="K39" t="s">
        <v>35</v>
      </c>
      <c r="L39" t="s">
        <v>18</v>
      </c>
      <c r="M39" t="s">
        <v>128</v>
      </c>
      <c r="N39" t="str">
        <f t="shared" si="1"/>
        <v>Termination-Standard 6</v>
      </c>
      <c r="O39" t="s">
        <v>284</v>
      </c>
      <c r="Q39">
        <v>38</v>
      </c>
      <c r="R39" t="s">
        <v>287</v>
      </c>
      <c r="S39" t="s">
        <v>40</v>
      </c>
      <c r="T39" t="s">
        <v>10</v>
      </c>
      <c r="U39" t="s">
        <v>152</v>
      </c>
      <c r="V39" t="str">
        <f t="shared" si="2"/>
        <v>Operational-Standard 2</v>
      </c>
      <c r="W39" t="s">
        <v>279</v>
      </c>
      <c r="Y39">
        <v>38</v>
      </c>
      <c r="Z39" t="s">
        <v>287</v>
      </c>
      <c r="AA39" t="s">
        <v>55</v>
      </c>
      <c r="AB39" t="s">
        <v>10</v>
      </c>
      <c r="AC39" t="s">
        <v>182</v>
      </c>
      <c r="AD39" t="str">
        <f t="shared" si="3"/>
        <v>Operational-Standard 2</v>
      </c>
      <c r="AE39" t="s">
        <v>279</v>
      </c>
      <c r="AG39">
        <v>38</v>
      </c>
      <c r="AH39" t="s">
        <v>287</v>
      </c>
      <c r="AI39" t="s">
        <v>74</v>
      </c>
      <c r="AJ39" t="s">
        <v>22</v>
      </c>
      <c r="AK39" t="s">
        <v>208</v>
      </c>
      <c r="AL39" t="str">
        <f t="shared" si="4"/>
        <v>Operational-Standard 8</v>
      </c>
      <c r="AM39" t="s">
        <v>279</v>
      </c>
      <c r="AO39">
        <v>38</v>
      </c>
      <c r="AP39" t="s">
        <v>290</v>
      </c>
      <c r="AQ39" t="s">
        <v>79</v>
      </c>
      <c r="AR39" t="s">
        <v>10</v>
      </c>
      <c r="AS39" t="s">
        <v>231</v>
      </c>
      <c r="AT39" t="str">
        <f t="shared" si="5"/>
        <v>Termination-Standard 2</v>
      </c>
      <c r="AU39" t="s">
        <v>284</v>
      </c>
    </row>
    <row r="40" spans="1:55" x14ac:dyDescent="0.3">
      <c r="A40">
        <v>39</v>
      </c>
      <c r="B40" t="s">
        <v>287</v>
      </c>
      <c r="C40" s="15" t="s">
        <v>25</v>
      </c>
      <c r="D40" t="s">
        <v>24</v>
      </c>
      <c r="E40" t="s">
        <v>102</v>
      </c>
      <c r="F40" t="str">
        <f t="shared" si="7"/>
        <v>Operational-Standard 9</v>
      </c>
      <c r="G40" t="s">
        <v>279</v>
      </c>
      <c r="I40">
        <v>39</v>
      </c>
      <c r="J40" t="s">
        <v>290</v>
      </c>
      <c r="K40" t="s">
        <v>36</v>
      </c>
      <c r="L40" t="s">
        <v>20</v>
      </c>
      <c r="M40" t="s">
        <v>128</v>
      </c>
      <c r="N40" t="str">
        <f t="shared" si="1"/>
        <v>Termination-Standard 7</v>
      </c>
      <c r="O40" t="s">
        <v>284</v>
      </c>
      <c r="Q40">
        <v>39</v>
      </c>
      <c r="R40" t="s">
        <v>287</v>
      </c>
      <c r="S40" t="s">
        <v>41</v>
      </c>
      <c r="T40" t="s">
        <v>12</v>
      </c>
      <c r="U40" t="s">
        <v>152</v>
      </c>
      <c r="V40" t="str">
        <f t="shared" si="2"/>
        <v>Operational-Standard 3</v>
      </c>
      <c r="W40" t="s">
        <v>279</v>
      </c>
      <c r="Y40">
        <v>39</v>
      </c>
      <c r="Z40" t="s">
        <v>287</v>
      </c>
      <c r="AA40" t="s">
        <v>56</v>
      </c>
      <c r="AB40" t="s">
        <v>12</v>
      </c>
      <c r="AC40" t="s">
        <v>182</v>
      </c>
      <c r="AD40" t="str">
        <f t="shared" si="3"/>
        <v>Operational-Standard 3</v>
      </c>
      <c r="AE40" t="s">
        <v>279</v>
      </c>
      <c r="AG40">
        <v>39</v>
      </c>
      <c r="AH40" t="s">
        <v>287</v>
      </c>
      <c r="AI40" t="s">
        <v>75</v>
      </c>
      <c r="AJ40" t="s">
        <v>24</v>
      </c>
      <c r="AK40" t="s">
        <v>208</v>
      </c>
      <c r="AL40" t="str">
        <f t="shared" si="4"/>
        <v>Operational-Standard 9</v>
      </c>
      <c r="AM40" t="s">
        <v>279</v>
      </c>
      <c r="AO40">
        <v>39</v>
      </c>
      <c r="AP40" t="s">
        <v>290</v>
      </c>
      <c r="AQ40" t="s">
        <v>80</v>
      </c>
      <c r="AR40" t="s">
        <v>12</v>
      </c>
      <c r="AS40" t="s">
        <v>231</v>
      </c>
      <c r="AT40" t="str">
        <f t="shared" si="5"/>
        <v>Termination-Standard 3</v>
      </c>
      <c r="AU40" t="s">
        <v>284</v>
      </c>
    </row>
    <row r="41" spans="1:55" x14ac:dyDescent="0.3">
      <c r="A41">
        <v>40</v>
      </c>
      <c r="B41" t="s">
        <v>287</v>
      </c>
      <c r="C41" s="15" t="s">
        <v>27</v>
      </c>
      <c r="D41" t="s">
        <v>26</v>
      </c>
      <c r="E41" t="s">
        <v>102</v>
      </c>
      <c r="F41" t="str">
        <f t="shared" si="7"/>
        <v>Operational-Standard 10</v>
      </c>
      <c r="G41" t="s">
        <v>279</v>
      </c>
      <c r="I41">
        <v>40</v>
      </c>
      <c r="J41" t="s">
        <v>290</v>
      </c>
      <c r="K41" t="s">
        <v>37</v>
      </c>
      <c r="L41" t="s">
        <v>22</v>
      </c>
      <c r="M41" t="s">
        <v>128</v>
      </c>
      <c r="N41" t="str">
        <f t="shared" si="1"/>
        <v>Termination-Standard 8</v>
      </c>
      <c r="O41" t="s">
        <v>279</v>
      </c>
      <c r="Q41">
        <v>40</v>
      </c>
      <c r="R41" t="s">
        <v>287</v>
      </c>
      <c r="S41" t="s">
        <v>42</v>
      </c>
      <c r="T41" t="s">
        <v>14</v>
      </c>
      <c r="U41" t="s">
        <v>152</v>
      </c>
      <c r="V41" t="str">
        <f t="shared" si="2"/>
        <v>Operational-Standard 4</v>
      </c>
      <c r="W41" t="s">
        <v>279</v>
      </c>
      <c r="Y41">
        <v>40</v>
      </c>
      <c r="Z41" t="s">
        <v>287</v>
      </c>
      <c r="AA41" t="s">
        <v>57</v>
      </c>
      <c r="AB41" t="s">
        <v>14</v>
      </c>
      <c r="AC41" t="s">
        <v>182</v>
      </c>
      <c r="AD41" t="str">
        <f t="shared" si="3"/>
        <v>Operational-Standard 4</v>
      </c>
      <c r="AE41" t="s">
        <v>279</v>
      </c>
      <c r="AG41">
        <v>40</v>
      </c>
      <c r="AH41" t="s">
        <v>287</v>
      </c>
      <c r="AI41" t="s">
        <v>76</v>
      </c>
      <c r="AJ41" t="s">
        <v>26</v>
      </c>
      <c r="AK41" t="s">
        <v>208</v>
      </c>
      <c r="AL41" t="str">
        <f t="shared" si="4"/>
        <v>Operational-Standard 10</v>
      </c>
      <c r="AM41" t="s">
        <v>284</v>
      </c>
      <c r="AO41">
        <v>40</v>
      </c>
      <c r="AP41" t="s">
        <v>290</v>
      </c>
      <c r="AQ41" t="s">
        <v>81</v>
      </c>
      <c r="AR41" t="s">
        <v>14</v>
      </c>
      <c r="AS41" t="s">
        <v>231</v>
      </c>
      <c r="AT41" t="str">
        <f t="shared" si="5"/>
        <v>Termination-Standard 4</v>
      </c>
      <c r="AU41" t="s">
        <v>284</v>
      </c>
    </row>
    <row r="42" spans="1:55" x14ac:dyDescent="0.3">
      <c r="A42">
        <v>41</v>
      </c>
      <c r="B42" t="s">
        <v>290</v>
      </c>
      <c r="C42" s="15" t="s">
        <v>9</v>
      </c>
      <c r="D42" t="s">
        <v>8</v>
      </c>
      <c r="E42" t="s">
        <v>102</v>
      </c>
      <c r="F42" t="str">
        <f t="shared" si="7"/>
        <v>Termination-Standard 1</v>
      </c>
      <c r="G42" t="s">
        <v>279</v>
      </c>
      <c r="Q42">
        <v>41</v>
      </c>
      <c r="R42" t="s">
        <v>287</v>
      </c>
      <c r="S42" t="s">
        <v>43</v>
      </c>
      <c r="T42" t="s">
        <v>16</v>
      </c>
      <c r="U42" t="s">
        <v>152</v>
      </c>
      <c r="V42" t="str">
        <f t="shared" si="2"/>
        <v>Operational-Standard 5</v>
      </c>
      <c r="W42" t="s">
        <v>279</v>
      </c>
      <c r="Y42">
        <v>41</v>
      </c>
      <c r="Z42" t="s">
        <v>287</v>
      </c>
      <c r="AA42" t="s">
        <v>58</v>
      </c>
      <c r="AB42" t="s">
        <v>16</v>
      </c>
      <c r="AC42" t="s">
        <v>182</v>
      </c>
      <c r="AD42" t="str">
        <f t="shared" si="3"/>
        <v>Operational-Standard 5</v>
      </c>
      <c r="AE42" t="s">
        <v>279</v>
      </c>
      <c r="AG42">
        <v>41</v>
      </c>
      <c r="AH42" t="s">
        <v>290</v>
      </c>
      <c r="AI42" t="s">
        <v>67</v>
      </c>
      <c r="AJ42" t="s">
        <v>8</v>
      </c>
      <c r="AK42" t="s">
        <v>208</v>
      </c>
      <c r="AL42" t="str">
        <f t="shared" si="4"/>
        <v>Termination-Standard 1</v>
      </c>
      <c r="AM42" t="s">
        <v>284</v>
      </c>
      <c r="AO42">
        <v>41</v>
      </c>
      <c r="AP42" t="s">
        <v>290</v>
      </c>
      <c r="AQ42" t="s">
        <v>82</v>
      </c>
      <c r="AR42" t="s">
        <v>16</v>
      </c>
      <c r="AS42" t="s">
        <v>231</v>
      </c>
      <c r="AT42" t="str">
        <f t="shared" si="5"/>
        <v>Termination-Standard 5</v>
      </c>
      <c r="AU42" t="s">
        <v>284</v>
      </c>
    </row>
    <row r="43" spans="1:55" x14ac:dyDescent="0.3">
      <c r="A43">
        <v>42</v>
      </c>
      <c r="B43" t="s">
        <v>290</v>
      </c>
      <c r="C43" s="15" t="s">
        <v>11</v>
      </c>
      <c r="D43" t="s">
        <v>10</v>
      </c>
      <c r="E43" t="s">
        <v>102</v>
      </c>
      <c r="F43" t="str">
        <f t="shared" si="7"/>
        <v>Termination-Standard 2</v>
      </c>
      <c r="G43" t="s">
        <v>279</v>
      </c>
      <c r="Q43">
        <v>42</v>
      </c>
      <c r="R43" t="s">
        <v>287</v>
      </c>
      <c r="S43" t="s">
        <v>44</v>
      </c>
      <c r="T43" t="s">
        <v>18</v>
      </c>
      <c r="U43" t="s">
        <v>152</v>
      </c>
      <c r="V43" t="str">
        <f t="shared" si="2"/>
        <v>Operational-Standard 6</v>
      </c>
      <c r="W43" t="s">
        <v>279</v>
      </c>
      <c r="Y43">
        <v>42</v>
      </c>
      <c r="Z43" t="s">
        <v>287</v>
      </c>
      <c r="AA43" t="s">
        <v>59</v>
      </c>
      <c r="AB43" t="s">
        <v>18</v>
      </c>
      <c r="AC43" t="s">
        <v>182</v>
      </c>
      <c r="AD43" t="str">
        <f t="shared" si="3"/>
        <v>Operational-Standard 6</v>
      </c>
      <c r="AE43" t="s">
        <v>279</v>
      </c>
      <c r="AG43">
        <v>42</v>
      </c>
      <c r="AH43" t="s">
        <v>290</v>
      </c>
      <c r="AI43" t="s">
        <v>68</v>
      </c>
      <c r="AJ43" t="s">
        <v>10</v>
      </c>
      <c r="AK43" t="s">
        <v>208</v>
      </c>
      <c r="AL43" t="str">
        <f t="shared" si="4"/>
        <v>Termination-Standard 2</v>
      </c>
      <c r="AM43" t="s">
        <v>284</v>
      </c>
      <c r="AO43">
        <v>42</v>
      </c>
      <c r="AP43" t="s">
        <v>290</v>
      </c>
      <c r="AQ43" t="s">
        <v>83</v>
      </c>
      <c r="AR43" t="s">
        <v>18</v>
      </c>
      <c r="AS43" t="s">
        <v>231</v>
      </c>
      <c r="AT43" t="str">
        <f t="shared" si="5"/>
        <v>Termination-Standard 6</v>
      </c>
      <c r="AU43" t="s">
        <v>284</v>
      </c>
    </row>
    <row r="44" spans="1:55" x14ac:dyDescent="0.3">
      <c r="A44">
        <v>43</v>
      </c>
      <c r="B44" t="s">
        <v>290</v>
      </c>
      <c r="C44" s="15" t="s">
        <v>13</v>
      </c>
      <c r="D44" t="s">
        <v>12</v>
      </c>
      <c r="E44" t="s">
        <v>102</v>
      </c>
      <c r="F44" t="str">
        <f t="shared" si="7"/>
        <v>Termination-Standard 3</v>
      </c>
      <c r="G44" t="s">
        <v>279</v>
      </c>
      <c r="Q44">
        <v>43</v>
      </c>
      <c r="R44" t="s">
        <v>287</v>
      </c>
      <c r="S44" t="s">
        <v>45</v>
      </c>
      <c r="T44" t="s">
        <v>20</v>
      </c>
      <c r="U44" t="s">
        <v>152</v>
      </c>
      <c r="V44" t="str">
        <f t="shared" si="2"/>
        <v>Operational-Standard 7</v>
      </c>
      <c r="W44" t="s">
        <v>279</v>
      </c>
      <c r="Y44">
        <v>43</v>
      </c>
      <c r="Z44" t="s">
        <v>287</v>
      </c>
      <c r="AA44" t="s">
        <v>60</v>
      </c>
      <c r="AB44" t="s">
        <v>20</v>
      </c>
      <c r="AC44" t="s">
        <v>182</v>
      </c>
      <c r="AD44" t="str">
        <f t="shared" si="3"/>
        <v>Operational-Standard 7</v>
      </c>
      <c r="AE44" t="s">
        <v>279</v>
      </c>
      <c r="AG44">
        <v>43</v>
      </c>
      <c r="AH44" t="s">
        <v>290</v>
      </c>
      <c r="AI44" t="s">
        <v>69</v>
      </c>
      <c r="AJ44" t="s">
        <v>12</v>
      </c>
      <c r="AK44" t="s">
        <v>208</v>
      </c>
      <c r="AL44" t="str">
        <f t="shared" si="4"/>
        <v>Termination-Standard 3</v>
      </c>
      <c r="AM44" t="s">
        <v>284</v>
      </c>
      <c r="AO44">
        <v>43</v>
      </c>
      <c r="AP44" t="s">
        <v>290</v>
      </c>
      <c r="AQ44" t="s">
        <v>84</v>
      </c>
      <c r="AR44" t="s">
        <v>20</v>
      </c>
      <c r="AS44" t="s">
        <v>231</v>
      </c>
      <c r="AT44" t="str">
        <f t="shared" si="5"/>
        <v>Termination-Standard 7</v>
      </c>
      <c r="AU44" t="s">
        <v>279</v>
      </c>
    </row>
    <row r="45" spans="1:55" x14ac:dyDescent="0.3">
      <c r="A45">
        <v>44</v>
      </c>
      <c r="B45" t="s">
        <v>290</v>
      </c>
      <c r="C45" s="15" t="s">
        <v>15</v>
      </c>
      <c r="D45" t="s">
        <v>14</v>
      </c>
      <c r="E45" t="s">
        <v>102</v>
      </c>
      <c r="F45" t="str">
        <f t="shared" si="7"/>
        <v>Termination-Standard 4</v>
      </c>
      <c r="G45" t="s">
        <v>279</v>
      </c>
      <c r="Q45">
        <v>44</v>
      </c>
      <c r="R45" t="s">
        <v>287</v>
      </c>
      <c r="S45" t="s">
        <v>46</v>
      </c>
      <c r="T45" t="s">
        <v>22</v>
      </c>
      <c r="U45" t="s">
        <v>152</v>
      </c>
      <c r="V45" t="str">
        <f t="shared" si="2"/>
        <v>Operational-Standard 8</v>
      </c>
      <c r="W45" t="s">
        <v>279</v>
      </c>
      <c r="Y45">
        <v>44</v>
      </c>
      <c r="Z45" t="s">
        <v>287</v>
      </c>
      <c r="AA45" t="s">
        <v>61</v>
      </c>
      <c r="AB45" t="s">
        <v>22</v>
      </c>
      <c r="AC45" t="s">
        <v>182</v>
      </c>
      <c r="AD45" t="str">
        <f t="shared" si="3"/>
        <v>Operational-Standard 8</v>
      </c>
      <c r="AE45" t="s">
        <v>279</v>
      </c>
      <c r="AG45">
        <v>44</v>
      </c>
      <c r="AH45" t="s">
        <v>290</v>
      </c>
      <c r="AI45" t="s">
        <v>70</v>
      </c>
      <c r="AJ45" t="s">
        <v>14</v>
      </c>
      <c r="AK45" t="s">
        <v>208</v>
      </c>
      <c r="AL45" t="str">
        <f t="shared" si="4"/>
        <v>Termination-Standard 4</v>
      </c>
      <c r="AM45" t="s">
        <v>284</v>
      </c>
      <c r="AO45">
        <v>44</v>
      </c>
      <c r="AP45" t="s">
        <v>290</v>
      </c>
      <c r="AQ45" t="s">
        <v>85</v>
      </c>
      <c r="AR45" t="s">
        <v>22</v>
      </c>
      <c r="AS45" t="s">
        <v>231</v>
      </c>
      <c r="AT45" t="str">
        <f t="shared" si="5"/>
        <v>Termination-Standard 8</v>
      </c>
      <c r="AU45" t="s">
        <v>284</v>
      </c>
    </row>
    <row r="46" spans="1:55" x14ac:dyDescent="0.3">
      <c r="A46">
        <v>45</v>
      </c>
      <c r="B46" t="s">
        <v>290</v>
      </c>
      <c r="C46" s="15" t="s">
        <v>17</v>
      </c>
      <c r="D46" t="s">
        <v>16</v>
      </c>
      <c r="E46" t="s">
        <v>102</v>
      </c>
      <c r="F46" t="str">
        <f t="shared" si="7"/>
        <v>Termination-Standard 5</v>
      </c>
      <c r="G46" t="s">
        <v>279</v>
      </c>
      <c r="Q46">
        <v>45</v>
      </c>
      <c r="R46" t="s">
        <v>287</v>
      </c>
      <c r="S46" t="s">
        <v>47</v>
      </c>
      <c r="T46" t="s">
        <v>24</v>
      </c>
      <c r="U46" t="s">
        <v>152</v>
      </c>
      <c r="V46" t="str">
        <f t="shared" si="2"/>
        <v>Operational-Standard 9</v>
      </c>
      <c r="W46" t="s">
        <v>279</v>
      </c>
      <c r="Y46">
        <v>45</v>
      </c>
      <c r="Z46" t="s">
        <v>287</v>
      </c>
      <c r="AA46" t="s">
        <v>62</v>
      </c>
      <c r="AB46" t="s">
        <v>24</v>
      </c>
      <c r="AC46" t="s">
        <v>182</v>
      </c>
      <c r="AD46" t="str">
        <f t="shared" si="3"/>
        <v>Operational-Standard 9</v>
      </c>
      <c r="AE46" t="s">
        <v>279</v>
      </c>
      <c r="AG46">
        <v>45</v>
      </c>
      <c r="AH46" t="s">
        <v>290</v>
      </c>
      <c r="AI46" t="s">
        <v>71</v>
      </c>
      <c r="AJ46" t="s">
        <v>16</v>
      </c>
      <c r="AK46" t="s">
        <v>208</v>
      </c>
      <c r="AL46" t="str">
        <f t="shared" si="4"/>
        <v>Termination-Standard 5</v>
      </c>
      <c r="AM46" t="s">
        <v>284</v>
      </c>
      <c r="AO46">
        <v>45</v>
      </c>
      <c r="AP46" t="s">
        <v>290</v>
      </c>
      <c r="AQ46" t="s">
        <v>86</v>
      </c>
      <c r="AR46" t="s">
        <v>24</v>
      </c>
      <c r="AS46" t="s">
        <v>231</v>
      </c>
      <c r="AT46" t="str">
        <f t="shared" si="5"/>
        <v>Termination-Standard 9</v>
      </c>
      <c r="AU46" t="s">
        <v>284</v>
      </c>
    </row>
    <row r="47" spans="1:55" x14ac:dyDescent="0.3">
      <c r="A47">
        <v>46</v>
      </c>
      <c r="B47" t="s">
        <v>290</v>
      </c>
      <c r="C47" s="15" t="s">
        <v>19</v>
      </c>
      <c r="D47" t="s">
        <v>18</v>
      </c>
      <c r="E47" t="s">
        <v>102</v>
      </c>
      <c r="F47" t="str">
        <f t="shared" si="7"/>
        <v>Termination-Standard 6</v>
      </c>
      <c r="G47" t="s">
        <v>279</v>
      </c>
      <c r="Q47">
        <v>46</v>
      </c>
      <c r="R47" t="s">
        <v>287</v>
      </c>
      <c r="S47" t="s">
        <v>48</v>
      </c>
      <c r="T47" t="s">
        <v>26</v>
      </c>
      <c r="U47" t="s">
        <v>152</v>
      </c>
      <c r="V47" t="str">
        <f t="shared" si="2"/>
        <v>Operational-Standard 10</v>
      </c>
      <c r="W47" t="s">
        <v>279</v>
      </c>
      <c r="Y47">
        <v>46</v>
      </c>
      <c r="Z47" t="s">
        <v>287</v>
      </c>
      <c r="AA47" t="s">
        <v>63</v>
      </c>
      <c r="AB47" t="s">
        <v>26</v>
      </c>
      <c r="AC47" t="s">
        <v>182</v>
      </c>
      <c r="AD47" t="str">
        <f t="shared" si="3"/>
        <v>Operational-Standard 10</v>
      </c>
      <c r="AE47" t="s">
        <v>279</v>
      </c>
      <c r="AG47">
        <v>46</v>
      </c>
      <c r="AH47" t="s">
        <v>290</v>
      </c>
      <c r="AI47" t="s">
        <v>72</v>
      </c>
      <c r="AJ47" t="s">
        <v>18</v>
      </c>
      <c r="AK47" t="s">
        <v>208</v>
      </c>
      <c r="AL47" t="str">
        <f t="shared" si="4"/>
        <v>Termination-Standard 6</v>
      </c>
      <c r="AM47" t="s">
        <v>284</v>
      </c>
    </row>
    <row r="48" spans="1:55" x14ac:dyDescent="0.3">
      <c r="A48">
        <v>47</v>
      </c>
      <c r="B48" t="s">
        <v>290</v>
      </c>
      <c r="C48" s="15" t="s">
        <v>21</v>
      </c>
      <c r="D48" t="s">
        <v>20</v>
      </c>
      <c r="E48" t="s">
        <v>102</v>
      </c>
      <c r="F48" t="str">
        <f t="shared" si="7"/>
        <v>Termination-Standard 7</v>
      </c>
      <c r="G48" t="s">
        <v>279</v>
      </c>
      <c r="Q48">
        <v>47</v>
      </c>
      <c r="R48" t="s">
        <v>287</v>
      </c>
      <c r="S48" t="s">
        <v>50</v>
      </c>
      <c r="T48" t="s">
        <v>49</v>
      </c>
      <c r="U48" t="s">
        <v>152</v>
      </c>
      <c r="V48" t="str">
        <f t="shared" si="2"/>
        <v>Operational-Standard 11</v>
      </c>
      <c r="W48" t="s">
        <v>284</v>
      </c>
      <c r="Y48">
        <v>47</v>
      </c>
      <c r="Z48" t="s">
        <v>287</v>
      </c>
      <c r="AA48" t="s">
        <v>64</v>
      </c>
      <c r="AB48" t="s">
        <v>49</v>
      </c>
      <c r="AC48" t="s">
        <v>182</v>
      </c>
      <c r="AD48" t="str">
        <f t="shared" si="3"/>
        <v>Operational-Standard 11</v>
      </c>
      <c r="AE48" t="s">
        <v>279</v>
      </c>
      <c r="AG48">
        <v>47</v>
      </c>
      <c r="AH48" t="s">
        <v>290</v>
      </c>
      <c r="AI48" t="s">
        <v>73</v>
      </c>
      <c r="AJ48" t="s">
        <v>20</v>
      </c>
      <c r="AK48" t="s">
        <v>208</v>
      </c>
      <c r="AL48" t="str">
        <f t="shared" si="4"/>
        <v>Termination-Standard 7</v>
      </c>
      <c r="AM48" t="s">
        <v>284</v>
      </c>
    </row>
    <row r="49" spans="1:39" x14ac:dyDescent="0.3">
      <c r="A49">
        <v>48</v>
      </c>
      <c r="B49" t="s">
        <v>290</v>
      </c>
      <c r="C49" s="15" t="s">
        <v>23</v>
      </c>
      <c r="D49" t="s">
        <v>22</v>
      </c>
      <c r="E49" t="s">
        <v>102</v>
      </c>
      <c r="F49" t="str">
        <f t="shared" si="7"/>
        <v>Termination-Standard 8</v>
      </c>
      <c r="G49" t="s">
        <v>279</v>
      </c>
      <c r="Q49">
        <v>48</v>
      </c>
      <c r="R49" t="s">
        <v>287</v>
      </c>
      <c r="S49" t="s">
        <v>52</v>
      </c>
      <c r="T49" t="s">
        <v>51</v>
      </c>
      <c r="U49" t="s">
        <v>152</v>
      </c>
      <c r="V49" t="str">
        <f t="shared" si="2"/>
        <v>Operational-Standard 12</v>
      </c>
      <c r="W49" t="s">
        <v>279</v>
      </c>
      <c r="Y49">
        <v>48</v>
      </c>
      <c r="Z49" t="s">
        <v>287</v>
      </c>
      <c r="AA49" t="s">
        <v>65</v>
      </c>
      <c r="AB49" t="s">
        <v>51</v>
      </c>
      <c r="AC49" t="s">
        <v>182</v>
      </c>
      <c r="AD49" t="str">
        <f t="shared" si="3"/>
        <v>Operational-Standard 12</v>
      </c>
      <c r="AE49" t="s">
        <v>284</v>
      </c>
      <c r="AG49">
        <v>48</v>
      </c>
      <c r="AH49" t="s">
        <v>290</v>
      </c>
      <c r="AI49" t="s">
        <v>74</v>
      </c>
      <c r="AJ49" t="s">
        <v>22</v>
      </c>
      <c r="AK49" t="s">
        <v>208</v>
      </c>
      <c r="AL49" t="str">
        <f t="shared" si="4"/>
        <v>Termination-Standard 8</v>
      </c>
      <c r="AM49" t="s">
        <v>284</v>
      </c>
    </row>
    <row r="50" spans="1:39" x14ac:dyDescent="0.3">
      <c r="A50">
        <v>49</v>
      </c>
      <c r="B50" t="s">
        <v>290</v>
      </c>
      <c r="C50" s="15" t="s">
        <v>25</v>
      </c>
      <c r="D50" t="s">
        <v>24</v>
      </c>
      <c r="E50" t="s">
        <v>102</v>
      </c>
      <c r="F50" t="str">
        <f t="shared" si="7"/>
        <v>Termination-Standard 9</v>
      </c>
      <c r="G50" t="s">
        <v>279</v>
      </c>
      <c r="Q50">
        <v>49</v>
      </c>
      <c r="R50" t="s">
        <v>290</v>
      </c>
      <c r="S50" t="s">
        <v>39</v>
      </c>
      <c r="T50" t="s">
        <v>8</v>
      </c>
      <c r="U50" t="s">
        <v>152</v>
      </c>
      <c r="V50" t="str">
        <f t="shared" si="2"/>
        <v>Termination-Standard 1</v>
      </c>
      <c r="W50" t="s">
        <v>284</v>
      </c>
      <c r="Y50">
        <v>49</v>
      </c>
      <c r="Z50" t="s">
        <v>290</v>
      </c>
      <c r="AA50" t="s">
        <v>54</v>
      </c>
      <c r="AB50" t="s">
        <v>8</v>
      </c>
      <c r="AC50" t="s">
        <v>182</v>
      </c>
      <c r="AD50" t="str">
        <f t="shared" si="3"/>
        <v>Termination-Standard 1</v>
      </c>
      <c r="AE50" t="s">
        <v>279</v>
      </c>
      <c r="AG50">
        <v>49</v>
      </c>
      <c r="AH50" t="s">
        <v>290</v>
      </c>
      <c r="AI50" t="s">
        <v>75</v>
      </c>
      <c r="AJ50" t="s">
        <v>24</v>
      </c>
      <c r="AK50" t="s">
        <v>208</v>
      </c>
      <c r="AL50" t="str">
        <f t="shared" si="4"/>
        <v>Termination-Standard 9</v>
      </c>
      <c r="AM50" t="s">
        <v>279</v>
      </c>
    </row>
    <row r="51" spans="1:39" x14ac:dyDescent="0.3">
      <c r="A51">
        <v>50</v>
      </c>
      <c r="B51" t="s">
        <v>290</v>
      </c>
      <c r="C51" s="15" t="s">
        <v>27</v>
      </c>
      <c r="D51" t="s">
        <v>26</v>
      </c>
      <c r="E51" t="s">
        <v>102</v>
      </c>
      <c r="F51" t="str">
        <f t="shared" si="7"/>
        <v>Termination-Standard 10</v>
      </c>
      <c r="G51" t="s">
        <v>279</v>
      </c>
      <c r="Q51">
        <v>50</v>
      </c>
      <c r="R51" t="s">
        <v>290</v>
      </c>
      <c r="S51" t="s">
        <v>40</v>
      </c>
      <c r="T51" t="s">
        <v>10</v>
      </c>
      <c r="U51" t="s">
        <v>152</v>
      </c>
      <c r="V51" t="str">
        <f t="shared" si="2"/>
        <v>Termination-Standard 2</v>
      </c>
      <c r="W51" t="s">
        <v>284</v>
      </c>
      <c r="Y51">
        <v>50</v>
      </c>
      <c r="Z51" t="s">
        <v>290</v>
      </c>
      <c r="AA51" t="s">
        <v>55</v>
      </c>
      <c r="AB51" t="s">
        <v>10</v>
      </c>
      <c r="AC51" t="s">
        <v>182</v>
      </c>
      <c r="AD51" t="str">
        <f t="shared" si="3"/>
        <v>Termination-Standard 2</v>
      </c>
      <c r="AE51" t="s">
        <v>279</v>
      </c>
      <c r="AG51">
        <v>50</v>
      </c>
      <c r="AH51" t="s">
        <v>290</v>
      </c>
      <c r="AI51" t="s">
        <v>76</v>
      </c>
      <c r="AJ51" t="s">
        <v>26</v>
      </c>
      <c r="AK51" t="s">
        <v>208</v>
      </c>
      <c r="AL51" t="str">
        <f t="shared" si="4"/>
        <v>Termination-Standard 10</v>
      </c>
      <c r="AM51" t="s">
        <v>284</v>
      </c>
    </row>
    <row r="52" spans="1:39" x14ac:dyDescent="0.3">
      <c r="Q52">
        <v>51</v>
      </c>
      <c r="R52" t="s">
        <v>290</v>
      </c>
      <c r="S52" t="s">
        <v>41</v>
      </c>
      <c r="T52" t="s">
        <v>12</v>
      </c>
      <c r="U52" t="s">
        <v>152</v>
      </c>
      <c r="V52" t="str">
        <f t="shared" si="2"/>
        <v>Termination-Standard 3</v>
      </c>
      <c r="W52" t="s">
        <v>284</v>
      </c>
      <c r="Y52">
        <v>51</v>
      </c>
      <c r="Z52" t="s">
        <v>290</v>
      </c>
      <c r="AA52" t="s">
        <v>56</v>
      </c>
      <c r="AB52" t="s">
        <v>12</v>
      </c>
      <c r="AC52" t="s">
        <v>182</v>
      </c>
      <c r="AD52" t="str">
        <f t="shared" si="3"/>
        <v>Termination-Standard 3</v>
      </c>
      <c r="AE52" t="s">
        <v>279</v>
      </c>
    </row>
    <row r="53" spans="1:39" x14ac:dyDescent="0.3">
      <c r="Q53">
        <v>52</v>
      </c>
      <c r="R53" t="s">
        <v>290</v>
      </c>
      <c r="S53" t="s">
        <v>42</v>
      </c>
      <c r="T53" t="s">
        <v>14</v>
      </c>
      <c r="U53" t="s">
        <v>152</v>
      </c>
      <c r="V53" t="str">
        <f t="shared" si="2"/>
        <v>Termination-Standard 4</v>
      </c>
      <c r="W53" t="s">
        <v>284</v>
      </c>
      <c r="Y53">
        <v>52</v>
      </c>
      <c r="Z53" t="s">
        <v>290</v>
      </c>
      <c r="AA53" t="s">
        <v>57</v>
      </c>
      <c r="AB53" t="s">
        <v>14</v>
      </c>
      <c r="AC53" t="s">
        <v>182</v>
      </c>
      <c r="AD53" t="str">
        <f t="shared" si="3"/>
        <v>Termination-Standard 4</v>
      </c>
      <c r="AE53" t="s">
        <v>279</v>
      </c>
    </row>
    <row r="54" spans="1:39" x14ac:dyDescent="0.3">
      <c r="Q54">
        <v>53</v>
      </c>
      <c r="R54" t="s">
        <v>290</v>
      </c>
      <c r="S54" t="s">
        <v>43</v>
      </c>
      <c r="T54" t="s">
        <v>16</v>
      </c>
      <c r="U54" t="s">
        <v>152</v>
      </c>
      <c r="V54" t="str">
        <f t="shared" si="2"/>
        <v>Termination-Standard 5</v>
      </c>
      <c r="W54" t="s">
        <v>279</v>
      </c>
      <c r="Y54">
        <v>53</v>
      </c>
      <c r="Z54" t="s">
        <v>290</v>
      </c>
      <c r="AA54" t="s">
        <v>58</v>
      </c>
      <c r="AB54" t="s">
        <v>16</v>
      </c>
      <c r="AC54" t="s">
        <v>182</v>
      </c>
      <c r="AD54" t="str">
        <f t="shared" si="3"/>
        <v>Termination-Standard 5</v>
      </c>
      <c r="AE54" t="s">
        <v>279</v>
      </c>
    </row>
    <row r="55" spans="1:39" x14ac:dyDescent="0.3">
      <c r="Q55">
        <v>54</v>
      </c>
      <c r="R55" t="s">
        <v>290</v>
      </c>
      <c r="S55" t="s">
        <v>44</v>
      </c>
      <c r="T55" t="s">
        <v>18</v>
      </c>
      <c r="U55" t="s">
        <v>152</v>
      </c>
      <c r="V55" t="str">
        <f t="shared" si="2"/>
        <v>Termination-Standard 6</v>
      </c>
      <c r="W55" t="s">
        <v>279</v>
      </c>
      <c r="Y55">
        <v>54</v>
      </c>
      <c r="Z55" t="s">
        <v>290</v>
      </c>
      <c r="AA55" t="s">
        <v>59</v>
      </c>
      <c r="AB55" t="s">
        <v>18</v>
      </c>
      <c r="AC55" t="s">
        <v>182</v>
      </c>
      <c r="AD55" t="str">
        <f t="shared" si="3"/>
        <v>Termination-Standard 6</v>
      </c>
      <c r="AE55" t="s">
        <v>284</v>
      </c>
    </row>
    <row r="56" spans="1:39" x14ac:dyDescent="0.3">
      <c r="Q56">
        <v>55</v>
      </c>
      <c r="R56" t="s">
        <v>290</v>
      </c>
      <c r="S56" t="s">
        <v>45</v>
      </c>
      <c r="T56" t="s">
        <v>20</v>
      </c>
      <c r="U56" t="s">
        <v>152</v>
      </c>
      <c r="V56" t="str">
        <f t="shared" si="2"/>
        <v>Termination-Standard 7</v>
      </c>
      <c r="W56" t="s">
        <v>284</v>
      </c>
      <c r="Y56">
        <v>55</v>
      </c>
      <c r="Z56" t="s">
        <v>290</v>
      </c>
      <c r="AA56" t="s">
        <v>60</v>
      </c>
      <c r="AB56" t="s">
        <v>20</v>
      </c>
      <c r="AC56" t="s">
        <v>182</v>
      </c>
      <c r="AD56" t="str">
        <f t="shared" si="3"/>
        <v>Termination-Standard 7</v>
      </c>
      <c r="AE56" t="s">
        <v>279</v>
      </c>
    </row>
    <row r="57" spans="1:39" x14ac:dyDescent="0.3">
      <c r="Q57">
        <v>56</v>
      </c>
      <c r="R57" t="s">
        <v>290</v>
      </c>
      <c r="S57" t="s">
        <v>46</v>
      </c>
      <c r="T57" t="s">
        <v>22</v>
      </c>
      <c r="U57" t="s">
        <v>152</v>
      </c>
      <c r="V57" t="str">
        <f t="shared" si="2"/>
        <v>Termination-Standard 8</v>
      </c>
      <c r="W57" t="s">
        <v>279</v>
      </c>
      <c r="Y57">
        <v>56</v>
      </c>
      <c r="Z57" t="s">
        <v>290</v>
      </c>
      <c r="AA57" t="s">
        <v>61</v>
      </c>
      <c r="AB57" t="s">
        <v>22</v>
      </c>
      <c r="AC57" t="s">
        <v>182</v>
      </c>
      <c r="AD57" t="str">
        <f t="shared" si="3"/>
        <v>Termination-Standard 8</v>
      </c>
      <c r="AE57" t="s">
        <v>279</v>
      </c>
    </row>
    <row r="58" spans="1:39" x14ac:dyDescent="0.3">
      <c r="Q58">
        <v>57</v>
      </c>
      <c r="R58" t="s">
        <v>290</v>
      </c>
      <c r="S58" t="s">
        <v>47</v>
      </c>
      <c r="T58" t="s">
        <v>24</v>
      </c>
      <c r="U58" t="s">
        <v>152</v>
      </c>
      <c r="V58" t="str">
        <f t="shared" si="2"/>
        <v>Termination-Standard 9</v>
      </c>
      <c r="W58" t="s">
        <v>279</v>
      </c>
      <c r="Y58">
        <v>57</v>
      </c>
      <c r="Z58" t="s">
        <v>290</v>
      </c>
      <c r="AA58" t="s">
        <v>62</v>
      </c>
      <c r="AB58" t="s">
        <v>24</v>
      </c>
      <c r="AC58" t="s">
        <v>182</v>
      </c>
      <c r="AD58" t="str">
        <f t="shared" si="3"/>
        <v>Termination-Standard 9</v>
      </c>
      <c r="AE58" t="s">
        <v>279</v>
      </c>
    </row>
    <row r="59" spans="1:39" x14ac:dyDescent="0.3">
      <c r="Q59">
        <v>58</v>
      </c>
      <c r="R59" t="s">
        <v>290</v>
      </c>
      <c r="S59" t="s">
        <v>48</v>
      </c>
      <c r="T59" t="s">
        <v>26</v>
      </c>
      <c r="U59" t="s">
        <v>152</v>
      </c>
      <c r="V59" t="str">
        <f t="shared" si="2"/>
        <v>Termination-Standard 10</v>
      </c>
      <c r="W59" t="s">
        <v>279</v>
      </c>
      <c r="Y59">
        <v>58</v>
      </c>
      <c r="Z59" t="s">
        <v>290</v>
      </c>
      <c r="AA59" t="s">
        <v>63</v>
      </c>
      <c r="AB59" t="s">
        <v>26</v>
      </c>
      <c r="AC59" t="s">
        <v>182</v>
      </c>
      <c r="AD59" t="str">
        <f t="shared" si="3"/>
        <v>Termination-Standard 10</v>
      </c>
      <c r="AE59" t="s">
        <v>284</v>
      </c>
    </row>
    <row r="60" spans="1:39" x14ac:dyDescent="0.3">
      <c r="Q60">
        <v>59</v>
      </c>
      <c r="R60" t="s">
        <v>290</v>
      </c>
      <c r="S60" t="s">
        <v>50</v>
      </c>
      <c r="T60" t="s">
        <v>49</v>
      </c>
      <c r="U60" t="s">
        <v>152</v>
      </c>
      <c r="V60" t="str">
        <f t="shared" si="2"/>
        <v>Termination-Standard 11</v>
      </c>
      <c r="W60" t="s">
        <v>284</v>
      </c>
      <c r="Y60">
        <v>59</v>
      </c>
      <c r="Z60" t="s">
        <v>290</v>
      </c>
      <c r="AA60" t="s">
        <v>64</v>
      </c>
      <c r="AB60" t="s">
        <v>49</v>
      </c>
      <c r="AC60" t="s">
        <v>182</v>
      </c>
      <c r="AD60" t="str">
        <f t="shared" si="3"/>
        <v>Termination-Standard 11</v>
      </c>
      <c r="AE60" t="s">
        <v>279</v>
      </c>
    </row>
    <row r="61" spans="1:39" x14ac:dyDescent="0.3">
      <c r="Q61">
        <v>60</v>
      </c>
      <c r="R61" t="s">
        <v>290</v>
      </c>
      <c r="S61" t="s">
        <v>52</v>
      </c>
      <c r="T61" t="s">
        <v>51</v>
      </c>
      <c r="U61" t="s">
        <v>152</v>
      </c>
      <c r="V61" t="str">
        <f t="shared" si="2"/>
        <v>Termination-Standard 12</v>
      </c>
      <c r="W61" t="s">
        <v>284</v>
      </c>
      <c r="Y61">
        <v>60</v>
      </c>
      <c r="Z61" t="s">
        <v>290</v>
      </c>
      <c r="AA61" t="s">
        <v>65</v>
      </c>
      <c r="AB61" t="s">
        <v>51</v>
      </c>
      <c r="AC61" t="s">
        <v>182</v>
      </c>
      <c r="AD61" t="str">
        <f t="shared" si="3"/>
        <v>Termination-Standard 12</v>
      </c>
      <c r="AE61" t="s">
        <v>279</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7"/>
  <sheetViews>
    <sheetView workbookViewId="0">
      <selection activeCell="BG2" sqref="BG2"/>
    </sheetView>
  </sheetViews>
  <sheetFormatPr defaultColWidth="11" defaultRowHeight="14.4" x14ac:dyDescent="0.3"/>
  <cols>
    <col min="1" max="1" width="30.453125" bestFit="1" customWidth="1"/>
    <col min="2" max="2" width="17.08984375" bestFit="1" customWidth="1"/>
    <col min="3" max="3" width="16.90625" bestFit="1" customWidth="1"/>
    <col min="4" max="4" width="22.90625" bestFit="1" customWidth="1"/>
    <col min="5" max="5" width="34.453125" bestFit="1" customWidth="1"/>
    <col min="6" max="6" width="35.7265625" bestFit="1" customWidth="1"/>
    <col min="7" max="7" width="16.08984375" bestFit="1" customWidth="1"/>
    <col min="8" max="8" width="20.08984375" bestFit="1" customWidth="1"/>
    <col min="9" max="9" width="5" bestFit="1" customWidth="1"/>
    <col min="10" max="10" width="25.453125" bestFit="1" customWidth="1"/>
  </cols>
  <sheetData>
    <row r="1" spans="1:10" x14ac:dyDescent="0.3">
      <c r="D1">
        <v>3</v>
      </c>
      <c r="E1">
        <v>2</v>
      </c>
      <c r="F1">
        <v>1</v>
      </c>
      <c r="G1">
        <v>0</v>
      </c>
    </row>
    <row r="2" spans="1:10" x14ac:dyDescent="0.3">
      <c r="D2" s="15" t="s">
        <v>289</v>
      </c>
      <c r="E2" s="15" t="s">
        <v>288</v>
      </c>
      <c r="F2" s="15" t="s">
        <v>285</v>
      </c>
      <c r="G2" s="15" t="s">
        <v>280</v>
      </c>
    </row>
    <row r="3" spans="1:10" x14ac:dyDescent="0.3">
      <c r="A3" t="s">
        <v>293</v>
      </c>
      <c r="B3" t="s">
        <v>294</v>
      </c>
      <c r="C3" t="s">
        <v>268</v>
      </c>
      <c r="D3" t="s">
        <v>295</v>
      </c>
      <c r="E3" t="s">
        <v>296</v>
      </c>
      <c r="F3" t="s">
        <v>297</v>
      </c>
      <c r="G3" t="s">
        <v>298</v>
      </c>
      <c r="H3" t="s">
        <v>299</v>
      </c>
      <c r="I3" t="s">
        <v>300</v>
      </c>
      <c r="J3" t="s">
        <v>301</v>
      </c>
    </row>
    <row r="4" spans="1:10" x14ac:dyDescent="0.3">
      <c r="A4" t="s">
        <v>3</v>
      </c>
      <c r="B4">
        <v>10</v>
      </c>
      <c r="C4">
        <f>Gobernanza8[[#Totals],[Applicability]]</f>
        <v>7</v>
      </c>
      <c r="D4">
        <f>COUNTIF(Gobernanza8[Qualitative Assessment],D$2)</f>
        <v>0</v>
      </c>
      <c r="E4">
        <f>COUNTIF(Gobernanza8[Qualitative Assessment],E$2)</f>
        <v>0</v>
      </c>
      <c r="F4">
        <f>COUNTIF(Gobernanza8[Qualitative Assessment],F$2)</f>
        <v>0</v>
      </c>
      <c r="G4">
        <f>COUNTIF(Gobernanza8[Qualitative Assessment],G$2)</f>
        <v>0</v>
      </c>
      <c r="H4">
        <f>C4*3</f>
        <v>21</v>
      </c>
      <c r="I4">
        <f>(D4*3)+(E4*2)+(F4)</f>
        <v>0</v>
      </c>
      <c r="J4" s="35">
        <f>IFERROR(I4/H4,0)</f>
        <v>0</v>
      </c>
    </row>
    <row r="5" spans="1:10" x14ac:dyDescent="0.3">
      <c r="A5" t="s">
        <v>29</v>
      </c>
      <c r="B5">
        <v>8</v>
      </c>
      <c r="C5">
        <f>Eficacia_institucional[[#Totals],[Applicability]]</f>
        <v>6</v>
      </c>
      <c r="D5">
        <f>COUNTIF(Eficacia_institucional[Qualitative Assessment],D$2)</f>
        <v>0</v>
      </c>
      <c r="E5">
        <f>COUNTIF(Eficacia_institucional[Qualitative Assessment],E$2)</f>
        <v>0</v>
      </c>
      <c r="F5">
        <f>COUNTIF(Eficacia_institucional[Qualitative Assessment],F$2)</f>
        <v>0</v>
      </c>
      <c r="G5">
        <f>COUNTIF(Eficacia_institucional[Qualitative Assessment],G$2)</f>
        <v>0</v>
      </c>
      <c r="H5">
        <f t="shared" ref="H5:H10" si="0">C5*3</f>
        <v>18</v>
      </c>
      <c r="I5">
        <f t="shared" ref="I5:I10" si="1">(D5*3)+(E5*2)+(F5)</f>
        <v>0</v>
      </c>
      <c r="J5" s="35">
        <f t="shared" ref="J5:J10" si="2">IFERROR(I5/H5,0)</f>
        <v>0</v>
      </c>
    </row>
    <row r="6" spans="1:10" x14ac:dyDescent="0.3">
      <c r="A6" t="s">
        <v>38</v>
      </c>
      <c r="B6">
        <v>12</v>
      </c>
      <c r="C6">
        <f>Programas[[#Totals],[Applicability]]</f>
        <v>0</v>
      </c>
      <c r="D6">
        <f>COUNTIF(Programas[Qualitative Assessment],D$2)</f>
        <v>0</v>
      </c>
      <c r="E6">
        <f>COUNTIF(Programas[Qualitative Assessment],E$2)</f>
        <v>0</v>
      </c>
      <c r="F6">
        <f>COUNTIF(Programas[Qualitative Assessment],F$2)</f>
        <v>0</v>
      </c>
      <c r="G6">
        <f>COUNTIF(Programas[Qualitative Assessment],G$2)</f>
        <v>0</v>
      </c>
      <c r="H6">
        <f t="shared" si="0"/>
        <v>0</v>
      </c>
      <c r="I6">
        <f t="shared" si="1"/>
        <v>0</v>
      </c>
      <c r="J6" s="35">
        <f t="shared" si="2"/>
        <v>0</v>
      </c>
    </row>
    <row r="7" spans="1:10" x14ac:dyDescent="0.3">
      <c r="A7" t="s">
        <v>53</v>
      </c>
      <c r="B7">
        <v>12</v>
      </c>
      <c r="C7">
        <f>Administracion[[#Totals],[Applicability]]</f>
        <v>11</v>
      </c>
      <c r="D7">
        <f>COUNTIF(Administracion[Qualitative Assessment],D$2)</f>
        <v>0</v>
      </c>
      <c r="E7">
        <f>COUNTIF(Administracion[Qualitative Assessment],E$2)</f>
        <v>0</v>
      </c>
      <c r="F7">
        <f>COUNTIF(Administracion[Qualitative Assessment],F$2)</f>
        <v>0</v>
      </c>
      <c r="G7">
        <f>COUNTIF(Administracion[Qualitative Assessment],G$2)</f>
        <v>0</v>
      </c>
      <c r="H7">
        <f t="shared" si="0"/>
        <v>33</v>
      </c>
      <c r="I7">
        <f t="shared" si="1"/>
        <v>0</v>
      </c>
      <c r="J7" s="35">
        <f t="shared" si="2"/>
        <v>0</v>
      </c>
    </row>
    <row r="8" spans="1:10" x14ac:dyDescent="0.3">
      <c r="A8" t="s">
        <v>66</v>
      </c>
      <c r="B8">
        <v>10</v>
      </c>
      <c r="C8">
        <f>Gestion_de_activos[[#Totals],[Applicability]]</f>
        <v>7</v>
      </c>
      <c r="D8">
        <f>COUNTIF(Gestion_de_activos[Qualitative Assessment],D$2)</f>
        <v>0</v>
      </c>
      <c r="E8">
        <f>COUNTIF(Gestion_de_activos[Qualitative Assessment],E$2)</f>
        <v>0</v>
      </c>
      <c r="F8">
        <f>COUNTIF(Gestion_de_activos[Qualitative Assessment],F$2)</f>
        <v>0</v>
      </c>
      <c r="G8">
        <f>COUNTIF(Gestion_de_activos[Qualitative Assessment],G$2)</f>
        <v>0</v>
      </c>
      <c r="H8">
        <f t="shared" si="0"/>
        <v>21</v>
      </c>
      <c r="I8">
        <f t="shared" si="1"/>
        <v>0</v>
      </c>
      <c r="J8" s="35">
        <f t="shared" si="2"/>
        <v>0</v>
      </c>
    </row>
    <row r="9" spans="1:10" x14ac:dyDescent="0.3">
      <c r="A9" t="s">
        <v>77</v>
      </c>
      <c r="B9">
        <v>9</v>
      </c>
      <c r="C9">
        <f>Movilizacion_recursos[[#Totals],[Applicability]]</f>
        <v>6</v>
      </c>
      <c r="D9">
        <f>COUNTIF(Movilizacion_recursos[Qualitative Assessment],D$2)</f>
        <v>0</v>
      </c>
      <c r="E9">
        <f>COUNTIF(Movilizacion_recursos[Qualitative Assessment],E$2)</f>
        <v>0</v>
      </c>
      <c r="F9">
        <f>COUNTIF(Movilizacion_recursos[Qualitative Assessment],F$2)</f>
        <v>0</v>
      </c>
      <c r="G9">
        <f>COUNTIF(Movilizacion_recursos[Qualitative Assessment],G$2)</f>
        <v>0</v>
      </c>
      <c r="H9">
        <f t="shared" si="0"/>
        <v>18</v>
      </c>
      <c r="I9">
        <f t="shared" si="1"/>
        <v>0</v>
      </c>
      <c r="J9" s="35">
        <f t="shared" si="2"/>
        <v>0</v>
      </c>
    </row>
    <row r="10" spans="1:10" x14ac:dyDescent="0.3">
      <c r="A10" t="s">
        <v>302</v>
      </c>
      <c r="B10">
        <v>7</v>
      </c>
      <c r="C10">
        <f>riesgos_salvaguardas[[#Totals],[Applicability]]</f>
        <v>6</v>
      </c>
      <c r="D10">
        <f>COUNTIF(riesgos_salvaguardas[Qualitative Assessment],D$2)</f>
        <v>0</v>
      </c>
      <c r="E10">
        <f>COUNTIF(riesgos_salvaguardas[Qualitative Assessment],E$2)</f>
        <v>0</v>
      </c>
      <c r="F10">
        <f>COUNTIF(riesgos_salvaguardas[Qualitative Assessment],F$2)</f>
        <v>0</v>
      </c>
      <c r="G10">
        <f>COUNTIF(riesgos_salvaguardas[Qualitative Assessment],G$2)</f>
        <v>0</v>
      </c>
      <c r="H10">
        <f t="shared" si="0"/>
        <v>18</v>
      </c>
      <c r="I10">
        <f t="shared" si="1"/>
        <v>0</v>
      </c>
      <c r="J10" s="35">
        <f t="shared" si="2"/>
        <v>0</v>
      </c>
    </row>
    <row r="11" spans="1:10" x14ac:dyDescent="0.3">
      <c r="A11" t="s">
        <v>300</v>
      </c>
      <c r="B11">
        <v>68</v>
      </c>
      <c r="C11">
        <f>SUM(C4:C10)</f>
        <v>43</v>
      </c>
      <c r="H11">
        <f>SUM(H4:H10)</f>
        <v>129</v>
      </c>
    </row>
    <row r="12" spans="1:10" x14ac:dyDescent="0.3">
      <c r="J12" s="35">
        <f>AVERAGE(J4:J10)</f>
        <v>0</v>
      </c>
    </row>
    <row r="13" spans="1:10" x14ac:dyDescent="0.3">
      <c r="C13" s="40"/>
      <c r="D13" s="40"/>
    </row>
    <row r="14" spans="1:10" x14ac:dyDescent="0.3">
      <c r="C14" s="15"/>
      <c r="D14" s="15"/>
    </row>
    <row r="15" spans="1:10" x14ac:dyDescent="0.3">
      <c r="C15" s="15"/>
      <c r="D15" s="15"/>
    </row>
    <row r="16" spans="1:10" x14ac:dyDescent="0.3">
      <c r="C16" s="15"/>
      <c r="D16" s="15"/>
    </row>
    <row r="17" spans="3:4" x14ac:dyDescent="0.3">
      <c r="C17" s="15"/>
      <c r="D17" s="15"/>
    </row>
  </sheetData>
  <dataValidations count="1">
    <dataValidation allowBlank="1" showErrorMessage="1" sqref="D11 C4:C11" xr:uid="{00000000-0002-0000-0300-000000000000}"/>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CE2963-6D50-44BD-8C25-C3DA36BE0417}">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8E5B927B-C9F8-4C6A-9560-523B00F2AD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0CF0CA-E8E3-4F84-9C4B-60FF0D16B484}">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TM12172384</Template>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Self-Assesment</vt:lpstr>
      <vt:lpstr>Dashboard</vt:lpstr>
      <vt:lpstr>Practical Considerations</vt:lpstr>
      <vt:lpstr>Maintenance</vt:lpstr>
      <vt:lpstr>Calculation Details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2022-11-28T06:31:41Z</dcterms:created>
  <dcterms:modified xsi:type="dcterms:W3CDTF">2026-03-09T15:25:02Z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