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drawings/drawing3.xml" ContentType="application/vnd.openxmlformats-officedocument.drawing+xml"/>
  <Override PartName="/xl/tables/table8.xml" ContentType="application/vnd.openxmlformats-officedocument.spreadsheetml.table+xml"/>
  <Override PartName="/xl/slicers/slicer1.xml" ContentType="application/vnd.ms-excel.slicer+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hidePivotFieldList="1"/>
  <xr:revisionPtr revIDLastSave="0" documentId="8_{0DEBC7FF-3343-4B40-ACF6-76A20F62CF7F}" xr6:coauthVersionLast="47" xr6:coauthVersionMax="47" xr10:uidLastSave="{00000000-0000-0000-0000-000000000000}"/>
  <bookViews>
    <workbookView xWindow="-100" yWindow="-100" windowWidth="21467" windowHeight="12772" xr2:uid="{05D082E0-1ABC-45A6-845F-0E5D879E28A9}"/>
    <workbookView xWindow="-100" yWindow="-100" windowWidth="21467" windowHeight="12772" xr2:uid="{AC3EC459-51B5-46A2-AD90-6A2264A6D85E}"/>
  </bookViews>
  <sheets>
    <sheet name="Évaluation" sheetId="3" r:id="rId1"/>
    <sheet name="Aperçu des Résultats" sheetId="9" r:id="rId2"/>
    <sheet name="Considérations Pratiques" sheetId="11" r:id="rId3"/>
    <sheet name="Maintenance" sheetId="7" state="hidden" r:id="rId4"/>
    <sheet name="Calculs" sheetId="10" state="hidden" r:id="rId5"/>
  </sheets>
  <externalReferences>
    <externalReference r:id="rId6"/>
  </externalReferences>
  <definedNames>
    <definedName name="_xlnm._FilterDatabase" localSheetId="0" hidden="1">Évaluation!$E$10:$F$10</definedName>
    <definedName name="_xlnm._FilterDatabase" localSheetId="3" hidden="1">Maintenance!$AW$1:$BC$36</definedName>
    <definedName name="_xlcn.WorksheetConnection_GráficosdeHerramientadeautoevaluación.xlsxAdministracion1" hidden="1">Administracion[]</definedName>
    <definedName name="_xlcn.WorksheetConnection_GráficosdeHerramientadeautoevaluaciónEntrabajo1.xlsxEficacia_institucional1" hidden="1">Eficacia_institucional[]</definedName>
    <definedName name="_xlcn.WorksheetConnection_GráficosdeHerramientadeautoevaluaciónEntrabajo1.xlsxGestion_de_activos1" hidden="1">Gestion_de_activos[]</definedName>
    <definedName name="_xlcn.WorksheetConnection_GráficosdeHerramientadeautoevaluaciónEntrabajo1.xlsxGobernanza81" hidden="1">Gobernanza8[]</definedName>
    <definedName name="_xlcn.WorksheetConnection_GráficosdeHerramientadeautoevaluaciónEntrabajo1.xlsxMovilizacion_recursos1" hidden="1">Movilizacion_recursos[]</definedName>
    <definedName name="_xlcn.WorksheetConnection_GráficosdeHerramientadeautoevaluaciónEntrabajo1.xlsxProgramas1" hidden="1">Programas[]</definedName>
    <definedName name="_xlcn.WorksheetConnection_GráficosdeHerramientadeautoevaluaciónEntrabajo1.xlsxriesgos_salvaguardas1" hidden="1">riesgos_salvaguardas[]</definedName>
    <definedName name="_xlcn.WorksheetConnection_IncomeandexpensesG5P121" hidden="1">[1]Autoevalución!$J$5:$S$12</definedName>
    <definedName name="DateCheck">#REF!*IF(#REF!="SEMANAS",7,IF(#REF!="DÍAS",1,30))</definedName>
    <definedName name="HighlightRule">IF(#REF!="Sin Resaltar",FALSE,TRUE)</definedName>
    <definedName name="Months_in_semester">Évaluation!#REF!</definedName>
    <definedName name="SegmentaciónDeDatos_Aplicabilidad">#N/A</definedName>
    <definedName name="SegmentaciónDeDatos_Área_Central">#N/A</definedName>
    <definedName name="SegmentaciónDeDatos_Calificación_cualitativa">#N/A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4:slicerCache r:id="rId9"/>
      </x15:slicerCaches>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o-d8ff6ddf-cb3b-4029-9f6f-510187bdd045" name="Rango" connection="WorksheetConnection_Income and expenses!$G$5:$P$12"/>
          <x15:modelTable id="Administracion-99eb711e-57f7-46ea-8a6f-464d4bded141" name="Administracion" connection="WorksheetConnection_Gráficos de Herramienta de autoevaluación.xlsx!Administracion"/>
          <x15:modelTable id="Eficacia_institucional-893cc90e-d0ea-489b-8cf1-392e2e98f2c8" name="Eficacia_institucional" connection="WorksheetConnection_Gráficos de Herramienta de autoevaluación (En trabajo) (1).xlsx!Eficacia_institucional"/>
          <x15:modelTable id="Gestion_de_activos-8baeb871-1cfe-4f62-8dae-c4c8a224dcf0" name="Gestion_de_activos" connection="WorksheetConnection_Gráficos de Herramienta de autoevaluación (En trabajo) (1).xlsx!Gestion_de_activos"/>
          <x15:modelTable id="Gobernanza8-9187ac1d-1d04-4c2d-834a-2c1011ed96d5" name="Gobernanza8" connection="WorksheetConnection_Gráficos de Herramienta de autoevaluación (En trabajo) (1).xlsx!Gobernanza8"/>
          <x15:modelTable id="Movilizacion_recursos-8325bd48-90f8-4734-9735-72f66ea803ea" name="Movilizacion_recursos" connection="WorksheetConnection_Gráficos de Herramienta de autoevaluación (En trabajo) (1).xlsx!Movilizacion_recursos"/>
          <x15:modelTable id="Programas-c5b8daa6-ac4c-4bbe-b53c-9cb9422b6dfc" name="Programas" connection="WorksheetConnection_Gráficos de Herramienta de autoevaluación (En trabajo) (1).xlsx!Programas"/>
          <x15:modelTable id="riesgos_salvaguardas-6847c458-367c-41ae-97f1-0cc325d4401b" name="riesgos_salvaguardas" connection="WorksheetConnection_Gráficos de Herramienta de autoevaluación (En trabajo) (1).xlsx!riesgos_salvaguarda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1" l="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2" i="11"/>
  <c r="D101" i="3" l="1"/>
  <c r="D88" i="3"/>
  <c r="D74" i="3"/>
  <c r="D58" i="3"/>
  <c r="D42" i="3"/>
  <c r="D30" i="3"/>
  <c r="D16" i="3"/>
  <c r="V2" i="7" l="1"/>
  <c r="V3" i="7"/>
  <c r="A39" i="3" l="1"/>
  <c r="G39" i="3" s="1"/>
  <c r="H39" i="3" s="1"/>
  <c r="F19" i="11" s="1"/>
  <c r="I3" i="9"/>
  <c r="A77" i="3"/>
  <c r="G77" i="3" s="1"/>
  <c r="H77" i="3" s="1"/>
  <c r="F45" i="11" s="1"/>
  <c r="A104" i="3" l="1"/>
  <c r="G104" i="3" s="1"/>
  <c r="H104" i="3" s="1"/>
  <c r="F64" i="11" s="1"/>
  <c r="A105" i="3"/>
  <c r="G105" i="3" s="1"/>
  <c r="H105" i="3" s="1"/>
  <c r="F65" i="11" s="1"/>
  <c r="A106" i="3"/>
  <c r="G106" i="3" s="1"/>
  <c r="H106" i="3" s="1"/>
  <c r="F66" i="11" s="1"/>
  <c r="A107" i="3"/>
  <c r="G107" i="3" s="1"/>
  <c r="H107" i="3" s="1"/>
  <c r="F67" i="11" s="1"/>
  <c r="A108" i="3"/>
  <c r="G108" i="3" s="1"/>
  <c r="H108" i="3" s="1"/>
  <c r="F68" i="11" s="1"/>
  <c r="A109" i="3"/>
  <c r="G109" i="3" s="1"/>
  <c r="H109" i="3" s="1"/>
  <c r="F69" i="11" s="1"/>
  <c r="A91" i="3"/>
  <c r="G91" i="3" s="1"/>
  <c r="H91" i="3" s="1"/>
  <c r="F55" i="11" s="1"/>
  <c r="A92" i="3"/>
  <c r="G92" i="3" s="1"/>
  <c r="H92" i="3" s="1"/>
  <c r="F56" i="11" s="1"/>
  <c r="A93" i="3"/>
  <c r="G93" i="3" s="1"/>
  <c r="H93" i="3" s="1"/>
  <c r="F57" i="11" s="1"/>
  <c r="A94" i="3"/>
  <c r="G94" i="3" s="1"/>
  <c r="H94" i="3" s="1"/>
  <c r="F58" i="11" s="1"/>
  <c r="A95" i="3"/>
  <c r="G95" i="3" s="1"/>
  <c r="H95" i="3" s="1"/>
  <c r="F59" i="11" s="1"/>
  <c r="A96" i="3"/>
  <c r="G96" i="3" s="1"/>
  <c r="H96" i="3" s="1"/>
  <c r="F60" i="11" s="1"/>
  <c r="A97" i="3"/>
  <c r="G97" i="3" s="1"/>
  <c r="H97" i="3" s="1"/>
  <c r="F61" i="11" s="1"/>
  <c r="A98" i="3"/>
  <c r="G98" i="3" s="1"/>
  <c r="H98" i="3" s="1"/>
  <c r="F62" i="11" s="1"/>
  <c r="A78" i="3"/>
  <c r="G78" i="3" s="1"/>
  <c r="H78" i="3" s="1"/>
  <c r="F46" i="11" s="1"/>
  <c r="A79" i="3"/>
  <c r="G79" i="3" s="1"/>
  <c r="H79" i="3" s="1"/>
  <c r="F47" i="11" s="1"/>
  <c r="A80" i="3"/>
  <c r="G80" i="3" s="1"/>
  <c r="H80" i="3" s="1"/>
  <c r="F48" i="11" s="1"/>
  <c r="A81" i="3"/>
  <c r="G81" i="3" s="1"/>
  <c r="H81" i="3" s="1"/>
  <c r="F49" i="11" s="1"/>
  <c r="A82" i="3"/>
  <c r="G82" i="3" s="1"/>
  <c r="H82" i="3" s="1"/>
  <c r="F50" i="11" s="1"/>
  <c r="A83" i="3"/>
  <c r="G83" i="3" s="1"/>
  <c r="H83" i="3" s="1"/>
  <c r="F51" i="11" s="1"/>
  <c r="A84" i="3"/>
  <c r="G84" i="3" s="1"/>
  <c r="H84" i="3" s="1"/>
  <c r="F52" i="11" s="1"/>
  <c r="A85" i="3"/>
  <c r="G85" i="3" s="1"/>
  <c r="H85" i="3" s="1"/>
  <c r="F53" i="11" s="1"/>
  <c r="A61" i="3"/>
  <c r="G61" i="3" s="1"/>
  <c r="H61" i="3" s="1"/>
  <c r="F33" i="11" s="1"/>
  <c r="A62" i="3"/>
  <c r="G62" i="3" s="1"/>
  <c r="H62" i="3" s="1"/>
  <c r="F34" i="11" s="1"/>
  <c r="A63" i="3"/>
  <c r="G63" i="3" s="1"/>
  <c r="H63" i="3" s="1"/>
  <c r="F35" i="11" s="1"/>
  <c r="A64" i="3"/>
  <c r="G64" i="3" s="1"/>
  <c r="H64" i="3" s="1"/>
  <c r="F36" i="11" s="1"/>
  <c r="A65" i="3"/>
  <c r="G65" i="3" s="1"/>
  <c r="H65" i="3" s="1"/>
  <c r="F37" i="11" s="1"/>
  <c r="A66" i="3"/>
  <c r="G66" i="3" s="1"/>
  <c r="H66" i="3" s="1"/>
  <c r="F38" i="11" s="1"/>
  <c r="A67" i="3"/>
  <c r="G67" i="3" s="1"/>
  <c r="H67" i="3" s="1"/>
  <c r="F39" i="11" s="1"/>
  <c r="A68" i="3"/>
  <c r="G68" i="3" s="1"/>
  <c r="H68" i="3" s="1"/>
  <c r="F40" i="11" s="1"/>
  <c r="A69" i="3"/>
  <c r="G69" i="3" s="1"/>
  <c r="H69" i="3" s="1"/>
  <c r="F41" i="11" s="1"/>
  <c r="A70" i="3"/>
  <c r="G70" i="3" s="1"/>
  <c r="H70" i="3" s="1"/>
  <c r="F42" i="11" s="1"/>
  <c r="A71" i="3"/>
  <c r="G71" i="3" s="1"/>
  <c r="H71" i="3" s="1"/>
  <c r="F43" i="11" s="1"/>
  <c r="A45" i="3"/>
  <c r="G45" i="3" s="1"/>
  <c r="H45" i="3" s="1"/>
  <c r="F21" i="11" s="1"/>
  <c r="A46" i="3"/>
  <c r="G46" i="3" s="1"/>
  <c r="H46" i="3" s="1"/>
  <c r="F22" i="11" s="1"/>
  <c r="A47" i="3"/>
  <c r="G47" i="3" s="1"/>
  <c r="H47" i="3" s="1"/>
  <c r="F23" i="11" s="1"/>
  <c r="A48" i="3"/>
  <c r="G48" i="3" s="1"/>
  <c r="H48" i="3" s="1"/>
  <c r="F24" i="11" s="1"/>
  <c r="A49" i="3"/>
  <c r="G49" i="3" s="1"/>
  <c r="H49" i="3" s="1"/>
  <c r="F25" i="11" s="1"/>
  <c r="A50" i="3"/>
  <c r="G50" i="3" s="1"/>
  <c r="H50" i="3" s="1"/>
  <c r="F26" i="11" s="1"/>
  <c r="A51" i="3"/>
  <c r="G51" i="3" s="1"/>
  <c r="H51" i="3" s="1"/>
  <c r="F27" i="11" s="1"/>
  <c r="A52" i="3"/>
  <c r="G52" i="3" s="1"/>
  <c r="H52" i="3" s="1"/>
  <c r="F28" i="11" s="1"/>
  <c r="A53" i="3"/>
  <c r="G53" i="3" s="1"/>
  <c r="H53" i="3" s="1"/>
  <c r="F29" i="11" s="1"/>
  <c r="A54" i="3"/>
  <c r="G54" i="3" s="1"/>
  <c r="H54" i="3" s="1"/>
  <c r="F30" i="11" s="1"/>
  <c r="A55" i="3"/>
  <c r="G55" i="3" s="1"/>
  <c r="H55" i="3" s="1"/>
  <c r="F31" i="11" s="1"/>
  <c r="A103" i="3"/>
  <c r="G103" i="3" s="1"/>
  <c r="A90" i="3"/>
  <c r="G90" i="3" s="1"/>
  <c r="A76" i="3"/>
  <c r="G76" i="3" s="1"/>
  <c r="H76" i="3" s="1"/>
  <c r="F44" i="11" s="1"/>
  <c r="A60" i="3"/>
  <c r="G60" i="3" s="1"/>
  <c r="H60" i="3" s="1"/>
  <c r="F32" i="11" s="1"/>
  <c r="A44" i="3"/>
  <c r="G44" i="3" s="1"/>
  <c r="H44" i="3" s="1"/>
  <c r="F20" i="11" s="1"/>
  <c r="A33" i="3"/>
  <c r="G33" i="3" s="1"/>
  <c r="H33" i="3" s="1"/>
  <c r="F13" i="11" s="1"/>
  <c r="A34" i="3"/>
  <c r="G34" i="3" s="1"/>
  <c r="H34" i="3" s="1"/>
  <c r="F14" i="11" s="1"/>
  <c r="A35" i="3"/>
  <c r="G35" i="3" s="1"/>
  <c r="H35" i="3" s="1"/>
  <c r="F15" i="11" s="1"/>
  <c r="A36" i="3"/>
  <c r="G36" i="3" s="1"/>
  <c r="H36" i="3" s="1"/>
  <c r="F16" i="11" s="1"/>
  <c r="A37" i="3"/>
  <c r="G37" i="3" s="1"/>
  <c r="H37" i="3" s="1"/>
  <c r="F17" i="11" s="1"/>
  <c r="A38" i="3"/>
  <c r="G38" i="3" s="1"/>
  <c r="H38" i="3" s="1"/>
  <c r="F18" i="11" s="1"/>
  <c r="A32" i="3"/>
  <c r="G32" i="3" s="1"/>
  <c r="H32" i="3" s="1"/>
  <c r="F12" i="11" s="1"/>
  <c r="A19" i="3"/>
  <c r="G19" i="3" s="1"/>
  <c r="H19" i="3" s="1"/>
  <c r="F3" i="11" s="1"/>
  <c r="A20" i="3"/>
  <c r="G20" i="3" s="1"/>
  <c r="H20" i="3" s="1"/>
  <c r="F4" i="11" s="1"/>
  <c r="A21" i="3"/>
  <c r="G21" i="3" s="1"/>
  <c r="H21" i="3" s="1"/>
  <c r="F5" i="11" s="1"/>
  <c r="A22" i="3"/>
  <c r="G22" i="3" s="1"/>
  <c r="H22" i="3" s="1"/>
  <c r="F6" i="11" s="1"/>
  <c r="A23" i="3"/>
  <c r="G23" i="3" s="1"/>
  <c r="H23" i="3" s="1"/>
  <c r="F7" i="11" s="1"/>
  <c r="A24" i="3"/>
  <c r="G24" i="3" s="1"/>
  <c r="H24" i="3" s="1"/>
  <c r="F8" i="11" s="1"/>
  <c r="A25" i="3"/>
  <c r="G25" i="3" s="1"/>
  <c r="H25" i="3" s="1"/>
  <c r="F9" i="11" s="1"/>
  <c r="A26" i="3"/>
  <c r="G26" i="3" s="1"/>
  <c r="H26" i="3" s="1"/>
  <c r="F10" i="11" s="1"/>
  <c r="A27" i="3"/>
  <c r="G27" i="3" s="1"/>
  <c r="H27" i="3" s="1"/>
  <c r="F11" i="11" s="1"/>
  <c r="A18" i="3"/>
  <c r="G18" i="3" s="1"/>
  <c r="H18" i="3" s="1"/>
  <c r="F2" i="11" s="1"/>
  <c r="BB3" i="7"/>
  <c r="BB4" i="7"/>
  <c r="BB5" i="7"/>
  <c r="BB6" i="7"/>
  <c r="BB7" i="7"/>
  <c r="BB8" i="7"/>
  <c r="BB9" i="7"/>
  <c r="BB10" i="7"/>
  <c r="BB11" i="7"/>
  <c r="BB12" i="7"/>
  <c r="BB13" i="7"/>
  <c r="BB14" i="7"/>
  <c r="BB15" i="7"/>
  <c r="BB16" i="7"/>
  <c r="BB17" i="7"/>
  <c r="BB18" i="7"/>
  <c r="BB19" i="7"/>
  <c r="BB20" i="7"/>
  <c r="BB21" i="7"/>
  <c r="BB22" i="7"/>
  <c r="BB23" i="7"/>
  <c r="BB24" i="7"/>
  <c r="BB25" i="7"/>
  <c r="BB26" i="7"/>
  <c r="BB27" i="7"/>
  <c r="BB28" i="7"/>
  <c r="BB29" i="7"/>
  <c r="BB30" i="7"/>
  <c r="BB31" i="7"/>
  <c r="BB32" i="7"/>
  <c r="BB33" i="7"/>
  <c r="BB34" i="7"/>
  <c r="BB35" i="7"/>
  <c r="BB36" i="7"/>
  <c r="AT3" i="7"/>
  <c r="AT4" i="7"/>
  <c r="AT5" i="7"/>
  <c r="AT6" i="7"/>
  <c r="AT7" i="7"/>
  <c r="AT8" i="7"/>
  <c r="AT9" i="7"/>
  <c r="AT10" i="7"/>
  <c r="AT11" i="7"/>
  <c r="AT12" i="7"/>
  <c r="AT13" i="7"/>
  <c r="AT14" i="7"/>
  <c r="AT15" i="7"/>
  <c r="AT16" i="7"/>
  <c r="AT17" i="7"/>
  <c r="AT18" i="7"/>
  <c r="AT19" i="7"/>
  <c r="AT20" i="7"/>
  <c r="AT21" i="7"/>
  <c r="AT22" i="7"/>
  <c r="AT23" i="7"/>
  <c r="AT24" i="7"/>
  <c r="AT25" i="7"/>
  <c r="AT26" i="7"/>
  <c r="AT27" i="7"/>
  <c r="AT28" i="7"/>
  <c r="AT29" i="7"/>
  <c r="AT30" i="7"/>
  <c r="AT31" i="7"/>
  <c r="AT32" i="7"/>
  <c r="AT33" i="7"/>
  <c r="AT34" i="7"/>
  <c r="AT35" i="7"/>
  <c r="AT36" i="7"/>
  <c r="AT37" i="7"/>
  <c r="AT38" i="7"/>
  <c r="AT39" i="7"/>
  <c r="AT40" i="7"/>
  <c r="AT41" i="7"/>
  <c r="AT42" i="7"/>
  <c r="AT43" i="7"/>
  <c r="AT44" i="7"/>
  <c r="AT45" i="7"/>
  <c r="AT46" i="7"/>
  <c r="AL3" i="7"/>
  <c r="AL4" i="7"/>
  <c r="AL5" i="7"/>
  <c r="AL6" i="7"/>
  <c r="AL7" i="7"/>
  <c r="AL8" i="7"/>
  <c r="AL9" i="7"/>
  <c r="AL10" i="7"/>
  <c r="AL11" i="7"/>
  <c r="AL12" i="7"/>
  <c r="AL13" i="7"/>
  <c r="AL14" i="7"/>
  <c r="AL15" i="7"/>
  <c r="AL16" i="7"/>
  <c r="AL17" i="7"/>
  <c r="AL18" i="7"/>
  <c r="AL19" i="7"/>
  <c r="AL20" i="7"/>
  <c r="AL21" i="7"/>
  <c r="AL22" i="7"/>
  <c r="AL23" i="7"/>
  <c r="AL24" i="7"/>
  <c r="AL25" i="7"/>
  <c r="AL26" i="7"/>
  <c r="AL27" i="7"/>
  <c r="AL28" i="7"/>
  <c r="AL29" i="7"/>
  <c r="AL30" i="7"/>
  <c r="AL31" i="7"/>
  <c r="AL32" i="7"/>
  <c r="AL33" i="7"/>
  <c r="AL34" i="7"/>
  <c r="AL35" i="7"/>
  <c r="AL36" i="7"/>
  <c r="AL37" i="7"/>
  <c r="AL38" i="7"/>
  <c r="AL39" i="7"/>
  <c r="AL40" i="7"/>
  <c r="AL41" i="7"/>
  <c r="AL42" i="7"/>
  <c r="AL43" i="7"/>
  <c r="AL44" i="7"/>
  <c r="AL45" i="7"/>
  <c r="AL46" i="7"/>
  <c r="AL47" i="7"/>
  <c r="AL48" i="7"/>
  <c r="AL49" i="7"/>
  <c r="AL50" i="7"/>
  <c r="AL51" i="7"/>
  <c r="AD3" i="7"/>
  <c r="AD4" i="7"/>
  <c r="AD5" i="7"/>
  <c r="AD6" i="7"/>
  <c r="AD7" i="7"/>
  <c r="AD8" i="7"/>
  <c r="AD9" i="7"/>
  <c r="AD10" i="7"/>
  <c r="AD11" i="7"/>
  <c r="AD12" i="7"/>
  <c r="AD13" i="7"/>
  <c r="AD14" i="7"/>
  <c r="AD15" i="7"/>
  <c r="AD16" i="7"/>
  <c r="AD17" i="7"/>
  <c r="AD18" i="7"/>
  <c r="AD19" i="7"/>
  <c r="AD20" i="7"/>
  <c r="AD21" i="7"/>
  <c r="AD22" i="7"/>
  <c r="AD23" i="7"/>
  <c r="AD24" i="7"/>
  <c r="AD25" i="7"/>
  <c r="AD26" i="7"/>
  <c r="AD27" i="7"/>
  <c r="AD28" i="7"/>
  <c r="AD29" i="7"/>
  <c r="AD30" i="7"/>
  <c r="AD31" i="7"/>
  <c r="AD32" i="7"/>
  <c r="AD33" i="7"/>
  <c r="AD34" i="7"/>
  <c r="AD35" i="7"/>
  <c r="AD36" i="7"/>
  <c r="AD37" i="7"/>
  <c r="AD38" i="7"/>
  <c r="AD39" i="7"/>
  <c r="AD40" i="7"/>
  <c r="AD41" i="7"/>
  <c r="AD42" i="7"/>
  <c r="AD43" i="7"/>
  <c r="AD44" i="7"/>
  <c r="AD45" i="7"/>
  <c r="AD46" i="7"/>
  <c r="AD47" i="7"/>
  <c r="AD48" i="7"/>
  <c r="AD49" i="7"/>
  <c r="AD50" i="7"/>
  <c r="AD51" i="7"/>
  <c r="AD52" i="7"/>
  <c r="AD53" i="7"/>
  <c r="AD54" i="7"/>
  <c r="AD55" i="7"/>
  <c r="AD56" i="7"/>
  <c r="AD57" i="7"/>
  <c r="AD58" i="7"/>
  <c r="AD59" i="7"/>
  <c r="AD60" i="7"/>
  <c r="AD61" i="7"/>
  <c r="V4" i="7"/>
  <c r="V5" i="7"/>
  <c r="V6" i="7"/>
  <c r="V7" i="7"/>
  <c r="V8" i="7"/>
  <c r="V9" i="7"/>
  <c r="V10" i="7"/>
  <c r="V11" i="7"/>
  <c r="V12" i="7"/>
  <c r="V13" i="7"/>
  <c r="V14" i="7"/>
  <c r="V15" i="7"/>
  <c r="V16" i="7"/>
  <c r="V17" i="7"/>
  <c r="V18" i="7"/>
  <c r="V19" i="7"/>
  <c r="V20" i="7"/>
  <c r="V21" i="7"/>
  <c r="V22" i="7"/>
  <c r="V23" i="7"/>
  <c r="V24" i="7"/>
  <c r="V25" i="7"/>
  <c r="V26" i="7"/>
  <c r="V27" i="7"/>
  <c r="V28" i="7"/>
  <c r="V29" i="7"/>
  <c r="V30" i="7"/>
  <c r="V31" i="7"/>
  <c r="V32" i="7"/>
  <c r="V33" i="7"/>
  <c r="V34" i="7"/>
  <c r="V35" i="7"/>
  <c r="V36" i="7"/>
  <c r="V37" i="7"/>
  <c r="V38" i="7"/>
  <c r="V39" i="7"/>
  <c r="V40" i="7"/>
  <c r="V41" i="7"/>
  <c r="V42" i="7"/>
  <c r="V43" i="7"/>
  <c r="V44" i="7"/>
  <c r="V45" i="7"/>
  <c r="V46" i="7"/>
  <c r="V47" i="7"/>
  <c r="V48" i="7"/>
  <c r="V49" i="7"/>
  <c r="V50" i="7"/>
  <c r="V51" i="7"/>
  <c r="V52" i="7"/>
  <c r="V53" i="7"/>
  <c r="V54" i="7"/>
  <c r="V55" i="7"/>
  <c r="V56" i="7"/>
  <c r="V57" i="7"/>
  <c r="V58" i="7"/>
  <c r="V59" i="7"/>
  <c r="V60" i="7"/>
  <c r="V61" i="7"/>
  <c r="BB2" i="7"/>
  <c r="AT2" i="7"/>
  <c r="AL2" i="7"/>
  <c r="AD2" i="7"/>
  <c r="N3" i="7"/>
  <c r="N4" i="7"/>
  <c r="N5" i="7"/>
  <c r="N6" i="7"/>
  <c r="N7" i="7"/>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2" i="7"/>
  <c r="F3" i="7"/>
  <c r="F4"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2" i="7"/>
  <c r="H90" i="3" l="1"/>
  <c r="F54" i="11" s="1"/>
  <c r="H103" i="3"/>
  <c r="F63" i="11" s="1"/>
  <c r="G110" i="3"/>
  <c r="F110" i="3" s="1"/>
  <c r="G10" i="10"/>
  <c r="E12" i="11"/>
  <c r="E20" i="11"/>
  <c r="E9" i="10"/>
  <c r="E2" i="11"/>
  <c r="F4" i="10"/>
  <c r="E63" i="11"/>
  <c r="E13" i="11"/>
  <c r="E38" i="11"/>
  <c r="G6" i="10"/>
  <c r="E7" i="10"/>
  <c r="G5" i="10"/>
  <c r="E4" i="11"/>
  <c r="E45" i="11"/>
  <c r="E36" i="11"/>
  <c r="E47" i="11"/>
  <c r="E57" i="11"/>
  <c r="E49" i="11"/>
  <c r="E43" i="11"/>
  <c r="E29" i="11"/>
  <c r="E26" i="11"/>
  <c r="E46" i="11"/>
  <c r="E22" i="11"/>
  <c r="E58" i="11"/>
  <c r="E42" i="11"/>
  <c r="E21" i="11"/>
  <c r="E25" i="11"/>
  <c r="J26" i="3"/>
  <c r="E35" i="11"/>
  <c r="E32" i="11"/>
  <c r="E19" i="11"/>
  <c r="E65" i="11"/>
  <c r="E28" i="11"/>
  <c r="E5" i="11"/>
  <c r="E23" i="11"/>
  <c r="E48" i="11"/>
  <c r="J19" i="3"/>
  <c r="E69" i="11"/>
  <c r="J27" i="3"/>
  <c r="E18" i="11"/>
  <c r="E50" i="11"/>
  <c r="E17" i="11"/>
  <c r="E59" i="11"/>
  <c r="E40" i="11"/>
  <c r="E56" i="11"/>
  <c r="E27" i="11"/>
  <c r="E55" i="11"/>
  <c r="E61" i="11"/>
  <c r="E64" i="11"/>
  <c r="E9" i="11"/>
  <c r="J24" i="3"/>
  <c r="E34" i="11"/>
  <c r="E37" i="11"/>
  <c r="E41" i="11"/>
  <c r="E15" i="11"/>
  <c r="E51" i="11"/>
  <c r="E67" i="11"/>
  <c r="E33" i="11"/>
  <c r="E16" i="11"/>
  <c r="E62" i="11"/>
  <c r="E30" i="11"/>
  <c r="E39" i="11"/>
  <c r="E60" i="11"/>
  <c r="E68" i="11"/>
  <c r="E53" i="11"/>
  <c r="E54" i="11"/>
  <c r="J23" i="3"/>
  <c r="E14" i="11"/>
  <c r="G28" i="3"/>
  <c r="F28" i="3" s="1"/>
  <c r="E66" i="11"/>
  <c r="E24" i="11"/>
  <c r="E6" i="11"/>
  <c r="E52" i="11"/>
  <c r="E31" i="11"/>
  <c r="E44" i="11"/>
  <c r="J21" i="3"/>
  <c r="J18" i="3"/>
  <c r="E3" i="11"/>
  <c r="G72" i="3"/>
  <c r="F72" i="3" s="1"/>
  <c r="G56" i="3"/>
  <c r="F56" i="3" s="1"/>
  <c r="G40" i="3"/>
  <c r="F40" i="3" s="1"/>
  <c r="G86" i="3"/>
  <c r="F86" i="3" s="1"/>
  <c r="G99" i="3"/>
  <c r="F99" i="3" s="1"/>
  <c r="J25" i="3"/>
  <c r="E10" i="11"/>
  <c r="J22" i="3"/>
  <c r="E11" i="11"/>
  <c r="E7" i="11"/>
  <c r="J20" i="3"/>
  <c r="E8" i="11"/>
  <c r="F9" i="10" l="1"/>
  <c r="D9" i="10"/>
  <c r="G9" i="10"/>
  <c r="F7" i="10"/>
  <c r="D7" i="10"/>
  <c r="G7" i="10"/>
  <c r="E5" i="10"/>
  <c r="F5" i="10"/>
  <c r="D5" i="10"/>
  <c r="F6" i="10"/>
  <c r="D6" i="10"/>
  <c r="E6" i="10"/>
  <c r="E4" i="10"/>
  <c r="G4" i="10"/>
  <c r="D4" i="10"/>
  <c r="D10" i="10"/>
  <c r="E10" i="10"/>
  <c r="F10" i="10"/>
  <c r="G8" i="10"/>
  <c r="D8" i="10"/>
  <c r="F8" i="10"/>
  <c r="E8" i="10"/>
  <c r="C4" i="10"/>
  <c r="C9" i="10"/>
  <c r="C8" i="10"/>
  <c r="C5" i="10"/>
  <c r="C6" i="10"/>
  <c r="C10" i="10"/>
  <c r="C7" i="10"/>
  <c r="I9" i="10" l="1"/>
  <c r="I7" i="10"/>
  <c r="I5" i="10"/>
  <c r="I6" i="10"/>
  <c r="I4" i="10"/>
  <c r="I10" i="10"/>
  <c r="I8" i="10"/>
  <c r="H7" i="10"/>
  <c r="H10" i="10"/>
  <c r="H6" i="10"/>
  <c r="H5" i="10"/>
  <c r="H9" i="10"/>
  <c r="H4" i="10"/>
  <c r="H8" i="10"/>
  <c r="C11" i="10"/>
  <c r="J10" i="10" l="1"/>
  <c r="J8" i="10"/>
  <c r="J6" i="10"/>
  <c r="J7" i="10"/>
  <c r="J4" i="10"/>
  <c r="J9" i="10"/>
  <c r="J5" i="10"/>
  <c r="H11" i="10"/>
  <c r="J12" i="10"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elo de datos"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Gráficos de Herramienta de autoevaluación (En trabajo) (1).xlsx!Eficacia_institucional" type="102" refreshedVersion="5" minRefreshableVersion="5">
    <extLst>
      <ext xmlns:x15="http://schemas.microsoft.com/office/spreadsheetml/2010/11/main" uri="{DE250136-89BD-433C-8126-D09CA5730AF9}">
        <x15:connection id="Eficacia_institucional-893cc90e-d0ea-489b-8cf1-392e2e98f2c8">
          <x15:rangePr sourceName="_xlcn.WorksheetConnection_GráficosdeHerramientadeautoevaluaciónEntrabajo1.xlsxEficacia_institucional1"/>
        </x15:connection>
      </ext>
    </extLst>
  </connection>
  <connection id="3" xr16:uid="{00000000-0015-0000-FFFF-FFFF02000000}" name="WorksheetConnection_Gráficos de Herramienta de autoevaluación (En trabajo) (1).xlsx!Gestion_de_activos" type="102" refreshedVersion="5" minRefreshableVersion="5">
    <extLst>
      <ext xmlns:x15="http://schemas.microsoft.com/office/spreadsheetml/2010/11/main" uri="{DE250136-89BD-433C-8126-D09CA5730AF9}">
        <x15:connection id="Gestion_de_activos-8baeb871-1cfe-4f62-8dae-c4c8a224dcf0">
          <x15:rangePr sourceName="_xlcn.WorksheetConnection_GráficosdeHerramientadeautoevaluaciónEntrabajo1.xlsxGestion_de_activos1"/>
        </x15:connection>
      </ext>
    </extLst>
  </connection>
  <connection id="4" xr16:uid="{00000000-0015-0000-FFFF-FFFF03000000}" name="WorksheetConnection_Gráficos de Herramienta de autoevaluación (En trabajo) (1).xlsx!Gobernanza8" type="102" refreshedVersion="5" minRefreshableVersion="5">
    <extLst>
      <ext xmlns:x15="http://schemas.microsoft.com/office/spreadsheetml/2010/11/main" uri="{DE250136-89BD-433C-8126-D09CA5730AF9}">
        <x15:connection id="Gobernanza8-9187ac1d-1d04-4c2d-834a-2c1011ed96d5">
          <x15:rangePr sourceName="_xlcn.WorksheetConnection_GráficosdeHerramientadeautoevaluaciónEntrabajo1.xlsxGobernanza81"/>
        </x15:connection>
      </ext>
    </extLst>
  </connection>
  <connection id="5" xr16:uid="{00000000-0015-0000-FFFF-FFFF04000000}" name="WorksheetConnection_Gráficos de Herramienta de autoevaluación (En trabajo) (1).xlsx!Movilizacion_recursos" type="102" refreshedVersion="5" minRefreshableVersion="5">
    <extLst>
      <ext xmlns:x15="http://schemas.microsoft.com/office/spreadsheetml/2010/11/main" uri="{DE250136-89BD-433C-8126-D09CA5730AF9}">
        <x15:connection id="Movilizacion_recursos-8325bd48-90f8-4734-9735-72f66ea803ea">
          <x15:rangePr sourceName="_xlcn.WorksheetConnection_GráficosdeHerramientadeautoevaluaciónEntrabajo1.xlsxMovilizacion_recursos1"/>
        </x15:connection>
      </ext>
    </extLst>
  </connection>
  <connection id="6" xr16:uid="{00000000-0015-0000-FFFF-FFFF05000000}" name="WorksheetConnection_Gráficos de Herramienta de autoevaluación (En trabajo) (1).xlsx!Programas" type="102" refreshedVersion="5" minRefreshableVersion="5">
    <extLst>
      <ext xmlns:x15="http://schemas.microsoft.com/office/spreadsheetml/2010/11/main" uri="{DE250136-89BD-433C-8126-D09CA5730AF9}">
        <x15:connection id="Programas-c5b8daa6-ac4c-4bbe-b53c-9cb9422b6dfc">
          <x15:rangePr sourceName="_xlcn.WorksheetConnection_GráficosdeHerramientadeautoevaluaciónEntrabajo1.xlsxProgramas1"/>
        </x15:connection>
      </ext>
    </extLst>
  </connection>
  <connection id="7" xr16:uid="{00000000-0015-0000-FFFF-FFFF06000000}" name="WorksheetConnection_Gráficos de Herramienta de autoevaluación (En trabajo) (1).xlsx!riesgos_salvaguardas" type="102" refreshedVersion="5" minRefreshableVersion="5">
    <extLst>
      <ext xmlns:x15="http://schemas.microsoft.com/office/spreadsheetml/2010/11/main" uri="{DE250136-89BD-433C-8126-D09CA5730AF9}">
        <x15:connection id="riesgos_salvaguardas-6847c458-367c-41ae-97f1-0cc325d4401b">
          <x15:rangePr sourceName="_xlcn.WorksheetConnection_GráficosdeHerramientadeautoevaluaciónEntrabajo1.xlsxriesgos_salvaguardas1"/>
        </x15:connection>
      </ext>
    </extLst>
  </connection>
  <connection id="8" xr16:uid="{00000000-0015-0000-FFFF-FFFF07000000}" name="WorksheetConnection_Gráficos de Herramienta de autoevaluación.xlsx!Administracion" type="102" refreshedVersion="5" minRefreshableVersion="5">
    <extLst>
      <ext xmlns:x15="http://schemas.microsoft.com/office/spreadsheetml/2010/11/main" uri="{DE250136-89BD-433C-8126-D09CA5730AF9}">
        <x15:connection id="Administracion-99eb711e-57f7-46ea-8a6f-464d4bded141">
          <x15:rangePr sourceName="_xlcn.WorksheetConnection_GráficosdeHerramientadeautoevaluación.xlsxAdministracion1"/>
        </x15:connection>
      </ext>
    </extLst>
  </connection>
  <connection id="9" xr16:uid="{00000000-0015-0000-FFFF-FFFF08000000}" name="WorksheetConnection_Income and expenses!$G$5:$P$12" type="102" refreshedVersion="5" minRefreshableVersion="5">
    <extLst>
      <ext xmlns:x15="http://schemas.microsoft.com/office/spreadsheetml/2010/11/main" uri="{DE250136-89BD-433C-8126-D09CA5730AF9}">
        <x15:connection id="Rango-d8ff6ddf-cb3b-4029-9f6f-510187bdd045" autoDelete="1">
          <x15:rangePr sourceName="_xlcn.WorksheetConnection_IncomeandexpensesG5P121"/>
        </x15:connection>
      </ext>
    </extLst>
  </connection>
</connections>
</file>

<file path=xl/sharedStrings.xml><?xml version="1.0" encoding="utf-8"?>
<sst xmlns="http://schemas.openxmlformats.org/spreadsheetml/2006/main" count="2329" uniqueCount="305">
  <si>
    <t>Aucune norme</t>
  </si>
  <si>
    <t>Sélection des Normes</t>
  </si>
  <si>
    <t>Complete este campo</t>
  </si>
  <si>
    <t>A. Gouvernance</t>
  </si>
  <si>
    <t>Normes</t>
  </si>
  <si>
    <t>Note obtenue (0-3)</t>
  </si>
  <si>
    <t>Applicabilité</t>
  </si>
  <si>
    <t>Évaluation qualitative</t>
  </si>
  <si>
    <t>Norme 1</t>
  </si>
  <si>
    <t>1. Usage des actifs</t>
  </si>
  <si>
    <t>Norme 2</t>
  </si>
  <si>
    <t>2. Organe directeur</t>
  </si>
  <si>
    <t>Norme 3</t>
  </si>
  <si>
    <t>3. Sélection des membres</t>
  </si>
  <si>
    <t>Norme 4</t>
  </si>
  <si>
    <t>4. Comités spécialisés</t>
  </si>
  <si>
    <t>Norme 5</t>
  </si>
  <si>
    <t>5. Réunions et registres</t>
  </si>
  <si>
    <t>Norme 6</t>
  </si>
  <si>
    <t>6. Responsabilités fiduciaires</t>
  </si>
  <si>
    <t>Norme 7</t>
  </si>
  <si>
    <t>7. Conflits d’intérêts</t>
  </si>
  <si>
    <t>Norme 8</t>
  </si>
  <si>
    <t>8. Supervision des dirigeants</t>
  </si>
  <si>
    <t>Norme 9</t>
  </si>
  <si>
    <t>9. Conformité réglementaire</t>
  </si>
  <si>
    <t>Norme 10</t>
  </si>
  <si>
    <t>10. Autonomie et réglementation</t>
  </si>
  <si>
    <t>Score</t>
  </si>
  <si>
    <t>B. Efficacité institutionnelle</t>
  </si>
  <si>
    <t>1. Planification stratégique et financière</t>
  </si>
  <si>
    <t>2. Collaboration avec le gouvernement</t>
  </si>
  <si>
    <t>3. Partenariats stratégiques</t>
  </si>
  <si>
    <t>4. Suivi et évaluation des programmes</t>
  </si>
  <si>
    <t>5. Suivi institutionnel</t>
  </si>
  <si>
    <t>6. Gestion de l’image et de la communication</t>
  </si>
  <si>
    <t>7. Présence sur Internet</t>
  </si>
  <si>
    <t>8. Rapports destinés aux publics</t>
  </si>
  <si>
    <t>C. Programmes</t>
  </si>
  <si>
    <t>1. Suivi et évaluation des projets</t>
  </si>
  <si>
    <t>2. Évaluation des bénéficiaires</t>
  </si>
  <si>
    <t>3. Processus d’attribution des subventions</t>
  </si>
  <si>
    <t>4. Contrats de subvention</t>
  </si>
  <si>
    <t>5. Renforcement des capacités</t>
  </si>
  <si>
    <t>6. Appui à l’élaboration des rapports de suivi</t>
  </si>
  <si>
    <t>7. Établissement d’indicateurs</t>
  </si>
  <si>
    <t>8. Mobilisation des ressources pour le suivi</t>
  </si>
  <si>
    <t>9. Transparence des procédures d’acquisition</t>
  </si>
  <si>
    <t>10. Normes d’exécution des projets</t>
  </si>
  <si>
    <t>Norme 11</t>
  </si>
  <si>
    <t>11. Systèmes de gestion virtuelle</t>
  </si>
  <si>
    <t>Norme 12</t>
  </si>
  <si>
    <t>12. Études de faisabilité</t>
  </si>
  <si>
    <t>D. Administration</t>
  </si>
  <si>
    <t>1. Conformité réglementaire en ressources humaines</t>
  </si>
  <si>
    <t>2. Description des postes et budget</t>
  </si>
  <si>
    <t>3. Organigrammes et hiérarchie</t>
  </si>
  <si>
    <t>4. Évaluation de la performance</t>
  </si>
  <si>
    <t>5. Rémunération et avantages</t>
  </si>
  <si>
    <t>6. Affectation des ressources</t>
  </si>
  <si>
    <t>7. Manuels opérationnels</t>
  </si>
  <si>
    <t>8. Achats efficaces et transparents</t>
  </si>
  <si>
    <t>9. Audit externe annuel</t>
  </si>
  <si>
    <t>10. Gestion des technologies</t>
  </si>
  <si>
    <t>11. Politiques de cybersécurité</t>
  </si>
  <si>
    <t>12. Logiciels de gestion</t>
  </si>
  <si>
    <t>E. Gestion des actifs</t>
  </si>
  <si>
    <t>1. Politiques d’investissement</t>
  </si>
  <si>
    <t>2. Gestion du portefeuille d’investissement</t>
  </si>
  <si>
    <t>3. Investissement prudent</t>
  </si>
  <si>
    <t>4. Préservation du capital</t>
  </si>
  <si>
    <t>5. Approbation des investissements</t>
  </si>
  <si>
    <t>6. Experts en investissement</t>
  </si>
  <si>
    <t>7. Évaluation des capacités</t>
  </si>
  <si>
    <t>8. Recrutement de professionnels</t>
  </si>
  <si>
    <t>9. Évaluations périodiques</t>
  </si>
  <si>
    <t>10. Cohérence avec la mission</t>
  </si>
  <si>
    <t>F. Mobilisation des ressources</t>
  </si>
  <si>
    <t>1. Diversification des sources de financement</t>
  </si>
  <si>
    <t>2. Mobilisation des ressources</t>
  </si>
  <si>
    <t>3. Politiques de sélection des donateurs</t>
  </si>
  <si>
    <t>4. Effet de levier des ressources</t>
  </si>
  <si>
    <t>5. Intermédiation financière</t>
  </si>
  <si>
    <t>6. Partenariats gouvernementaux et internationaux</t>
  </si>
  <si>
    <t>7. Respect des accords financiers</t>
  </si>
  <si>
    <t>8. Partage des coûts</t>
  </si>
  <si>
    <t>9. Communication avec les donateurs et les partenaires</t>
  </si>
  <si>
    <t>G. Gestion des risques et sauvegardes</t>
  </si>
  <si>
    <t>1. Gestion des risques</t>
  </si>
  <si>
    <t>2. Sauvegardes sociales et environnementales</t>
  </si>
  <si>
    <t>3. Conformité aux normes des bailleurs de fonds</t>
  </si>
  <si>
    <t>4. Perspective de genre</t>
  </si>
  <si>
    <t>5. Supervision et reddition de comptes</t>
  </si>
  <si>
    <t>6. Sécurité et bien-être au travail</t>
  </si>
  <si>
    <t>7. Protection des lanceurs d’alerte</t>
  </si>
  <si>
    <t>Aperçu des Résultats</t>
  </si>
  <si>
    <t>Type d’évaluation</t>
  </si>
  <si>
    <t>Note Moyenne</t>
  </si>
  <si>
    <t>Normes appliquées</t>
  </si>
  <si>
    <t>Résultats par domaine clé</t>
  </si>
  <si>
    <t>Domaine clé</t>
  </si>
  <si>
    <t>Numéro de la norme de pratique</t>
  </si>
  <si>
    <t>Texte de la norme de pratique</t>
  </si>
  <si>
    <t>Considérations pratiques</t>
  </si>
  <si>
    <t>Ressources externes</t>
  </si>
  <si>
    <t>Gouvernance</t>
  </si>
  <si>
    <t>Les documents constitutifs définissent clairement les fins pour lesquelles les actifs d‘un fonds fiduciaire pour la conservation ou d‘un compte de programme peuvent être utilisés.</t>
  </si>
  <si>
    <t xml:space="preserve">•	Préparer ou améliorer une déclaration d’objectifs claire, qui inclut la réalisation des impacts de conservation et la gestion efficiente des actifs financiers du FFC. Vérifier si une déclaration officielle d’entité caritative est nécessaire. </t>
  </si>
  <si>
    <t>• Ressources juridiques et de gouvernance de la boîte à outils des fonds environnementaux de la CFA https ://www.conservationfinancealliance.org/le gal-and-governance 
NOTE : Cette page est évolutive, les ressources pertinentes peuvent ne pas être disponibles à tout moment.</t>
  </si>
  <si>
    <t>Les documents constitutifs définissent clairement la composition, les pouvoirs et les responsabilités de l‘organe (ou des organes) dirigeants. La composition d‘un organe dirigeant est conçue de manière que ses membres aient un niveau élevé d‘indépendance et de représentation des parties prenantes.</t>
  </si>
  <si>
    <t>•	Vérifier que le nombre de membres de l'organe directeur se situe entre 5 et 20 membres issus de divers secteurs et horizons, en fonction des exigences légales du pays.
•	S'assurer que l'organe directeur offre une diversité et une représentativité suffisantes, et différents types d'expertise.
•	Veiller à ce qu'il existe des freins et des contrepoids au pouvoir d'un petit nombre de membres individuels au sein de l'organe dirigeant.
•	S'assurer de la représentation des différents donateurs, différents pays, ou différents ministères clés dont les intérêts peuvent différer significativement, qui exigent d'être représentés au sein de l'organe dirigeant pour des raisons politiques ou comme condition pour faire un don important.
•	Vérifier qu'il existe un quorum pour la tenue des réunions de l'organe directeur, afin de s'assurer que les décisions ne peuvent être approuvées par un petit nombre de membres seulement.
•	Garantir l'indépendance du FFC pour éviter que les subventions du FFC ne soient utilisées pour remplacer le soutien budgétaire du gouvernement en faveur des aires protégées et de la conservation, ou qu'elles soient détournées à des fins politiques.
•	Vérifier que les organes dirigeant garantissent un grand degré d'indépendance du fait que leurs  membres ne sont pas des parties intéressées. 
•	Certains FFC encouragent la présence de représentants du gouvernement au sein de l'organe dirigeant, mais choisissent de leur interdire d'occuper des postes dirigeant pour éviter tout conflit d'intérêts.</t>
  </si>
  <si>
    <t>• Ressources juridiques et de gouvernance de la boîte à outils de la CFA pour les fonds environnementaux https://www.conservationfinancealliance.org/legal-and-governance 
NOTE : Cette page est évolutive, les ressources pertinentes peuvent ne pas être disponibles à tout moment.</t>
  </si>
  <si>
    <t>Les membres de l‘organe dirigeant sont sélectionnés ou nommés en fonction de leurs compétences et de leur engagement à contribuer de manière significative à la mission et aux responsabilités globales du FFC (ou du compte de programme).</t>
  </si>
  <si>
    <t xml:space="preserve">•	Si possible, souscrire à une assurance responsabilité civile des administrateurs et des dirigeants pour protéger les membres de l'organe dirigeant.
•	S'assurer de la planification de la relève de l’organe dirigeant.
•	Identifier et inclure les groupes sous-représentés et/ou les leaders des zones d'influence du FFC. 
•	Vérifier s'il existe une limite claire au nombre de mandats consécutifs que peut occuper un membre de l’organe dirigeant.
•	Vérifier que les mandats des  membres de l’organe dirigeant sont échelonnés dans le temps. </t>
  </si>
  <si>
    <t>Des comités spécialisés sont créés par les organes dirigeants pour fournir des conseils et remplir certaines fonctions du FFC ou du compte de programme de manière plus efficace et efficiente</t>
  </si>
  <si>
    <t xml:space="preserve">•	S’assurer de l'existence de lignes directrices claires pour préciser les responsabilités décisionnelles entre les comités et l'organe dirigeant. Créez-les si nécessaire.
•	Déterminer quelles décisions les comités spécialisés peuvent prendre et quand ils doivent soumettre leurs recommandations au vote de de l'organe dirigeant.
•	Vérifier que le ou les comités comprennent un ou deux membres de l'organe dirigeant ayant une expertise dans le domaine de la gestion financière et d’actifs, et, idéalement, un ou plusieurs experts externes. 
•	Dans la mesure du possible, nommez un comité d'audit chargé de superviser les contrôles internes et la conformité, et d'examiner les processus de reporting financier.
•	 Veiller à ce que le comité scientifique et technique comprenne au moins un membre de l'organe dirigeant et un certain nombre d'experts scientifiques et de conservation externes. 
•	Vérifier l'existence d'un comité de collecte de fonds ou veillez à la recherche d'opportunités de financement.
•	 En cas de conflit d'intérêts non déclaré, le comité d'éthique et/ou le comité de gouvernance servent de mécanisme de contrôle indépendant pour traiter les griefs. </t>
  </si>
  <si>
    <t>Un organe dirigeant tient au moins trois réunions par an et conserve des enregistrements écrits précis de toutes les réunions et décisions.</t>
  </si>
  <si>
    <t xml:space="preserve">•	S'assurer de la programmation d'au moins 3 réunions annuelles de l’organe dirigeant du FFC.  
•	Vérifier l'existence d'un processus de vote électronique. 
•	Mettre en place un système de rédaction, d'approbation et de partage des procès-verbaux avec tous les représentants de l'organe dirigeant.
•	Vérifier l'existence d'un directeur général ou d'un responsable de compte de programme du FFC, chargé de mettre en œuvre les politiques et les décisions de l'organe dirigeant. </t>
  </si>
  <si>
    <t>Les membres de l‘organe dirigeant comprennent leurs responsabilités fiduciaires et s‘assurent qu‘ils disposent (ou acquièrent) des compétences nécessaires pour les assumer</t>
  </si>
  <si>
    <t xml:space="preserve">•	Garantir l'existence d'une norme minimale de diligence à laquelle les membres de l'organe dirigeant doivent se conformer.
•	Vérifier et partager les responsabilités légales associées aux membres de l'organe dirigeant qui ne s'acquittent pas de leurs responsabilités.
•	S'assurer que tous les membres de l'organe dirigeant reçoivent la liste des responsabilités et les autres documents pertinents qui leur permettront de participer de manière effective aux discussions et aux décisions de l'organe dirigeant. </t>
  </si>
  <si>
    <t>•	La "Common Law" anglaise applicable au Royaume-Uni, aux États-Unis et aux pays du Commonwealth britannique. 
•	Droit commun 
•	Liste partielle des responsabilités fiduciaires des membres de l'organe dirigeant à la page 40 des Normes de pratique à l’intention des Fonds fiduciaires pour la conservation - édition 2020. 
•	Ressources juridiques et de gouvernance de la boite à outils de la CFA pour les Fonds Environnementaux https://www.conservationfinancealliance.org/legal-and-governance 
NOTE : Cette page est évolutive, les ressources pertinentes peuvent ne pas être disponibles à tout moment.</t>
  </si>
  <si>
    <t>Les FFC établissent des politiques de conflit d‘intérêts efficaces pour identifier, éviter et gérer les conflits d‘intérêts potentiels et réels et réduire l‘exposition au favoritisme et au risque de réputation.</t>
  </si>
  <si>
    <t>•	Assurer l'approbation par l’organe dirigeant de la politique et des procédures relatives aux conflits d'intérêts et/ou à l'éthique.
•	Distribuer et collecter des formulaires de divulgation de la politique sur les conflits d'intérêts, signés par tous les membres du FFC.
•	Renouveler annuellement les formulaires de divulgation.
•	Définir comment sera géré un conflit d'intérêt. 
•	Vérifier l'existence d'une politique de remboursement des frais liés à l’exercice de leurs fonctions pour les membres de l'organe dirigeant.</t>
  </si>
  <si>
    <t xml:space="preserve">• Ressources juridiques et de gouvernance de la boite à outils de la CFA pour les Fonds Environnementaux 
https://www.conservationfinancealliance.org/legal-and-governance </t>
  </si>
  <si>
    <t xml:space="preserve">L‘organe dirigeant recrute et supervise un directeur général à temps plein et, au besoin, des responsables de comptes de programme. </t>
  </si>
  <si>
    <t>•	S'assurer de la nomination d'un directeur général ou d'un gestionnaire de compte de programme pour gérer de manière efficace et efficiente les opérations quotidiennes du FFC. 
•	Vérifier qu'il existe une distinction claire entre les rôles de l'organe dirigeant et du directeur général ou du gestionnaire de compte de programme. 
•	Procéder à des évaluations annuelles des performances du directeur général/gestionnaire de compte de programme.</t>
  </si>
  <si>
    <t>• Ressources juridiques et de gouvernance de la boîte à outils de la CFA pour les Fonds Environnementaux https://www.conservationfinancealliance.org/legal-and-governance 
NOTE : Cette page est évolutive, les ressources pertinentes peuvent ne pas être disponibles à tout moment.</t>
  </si>
  <si>
    <t>Les FFC maintiennent une « liste de conformité » pour surveiller et assurer la pleine conformité avec toutes les lois et réglementations applicables, leurs propres documents constitutifs et tous les accords juridiques entre un FFC et ses donateurs.</t>
  </si>
  <si>
    <t>•	Garantir l’existence d’une liste de contrôle à jour.
•	Veiller au respect de toutes les lois applicables dans les différents pays où se déroulent les opérations du FFC.
•	Tenir à jour une liste de contrôle et un calendrier pour tous les rapports à soumettre aux agences gouvernementales et/ou aux bailleurs de fonds. 
•	S'assurer qu'il existe une liste actualisée de toutes les subventions accordées par le FFC, des dons reçus, des dépenses totales de fonctionnement et des revenus ou pertes d'investissement annuels.</t>
  </si>
  <si>
    <t>•	Lois applicables du pays où le FFC opère, où il est légalement établi, où les investissements du FFC sont situés ou gérés et où le FFC collecte des fonds.
•	Lois sur la lutte contre la corruption 
•	Lois sur la protection des données 
•	Lois sur la lutte contre le blanchiment d'argent 
•	Lois sur la lutte contre le terrorisme 
•	Ressources juridiques et de gouvernance de la boîte à outils de la CFA pour les Fonds Environnementaux https://www.conservationfinancealliance.org/legal-and-governance 
NOTE : Cette page est évolutive, les ressources 
pertinentes peuvent ne pas être disponibles à tout moment.</t>
  </si>
  <si>
    <t>Les FFC sont établis en vertu des lois d‘un pays qui garantit effectivement l‘indépendance d‘un FFC vis-à-vis du gouvernement, qui a des lois claires et bien appliquées concernant les organisations non gouvernementales privées (y compris les fondations ou les fiducies) et qui n‘impose pas un paiement d‘impôts substantiels au FFC.</t>
  </si>
  <si>
    <t>•	S’assurer que le FFC est établi (offshore ou non) dans un pays dont le système juridique garantit l'autonomie et présente un faible niveau d'imposition. 
•	Si le FFC est établi en dehors du pays bénéficiaire, s’assurer que les restrictions sont limitées. (Pour plus d'informations, lisez la page 49 des Normes de pratique pour les Fonds fiduciaires pour la conservation - édition 2020).</t>
  </si>
  <si>
    <t>• Lois fiscales 
• Ressources juridiques et de gouvernance de la boite à outils de la CFA pour les Fonds Environnementaux https://www.conservationfinancealliance.org/legal-and-governance 
NOTE : Cette page est évolutive, les ressources pertinentes peuvent ne pas être disponibles à tout moment.</t>
  </si>
  <si>
    <t>Efficacité institutionnelle</t>
  </si>
  <si>
    <t>Les FFC préparent des plans stratégiques et financiers qui traduisent leurs valeurs, leur vision globale et leurs énoncés de mission en buts, objectifs et activités spécifiques.</t>
  </si>
  <si>
    <t>•	Veiller à ce que les objectifs futurs du FFC soient clairement définis dans le plan stratégique, avec des approches spécifiques et un calendrier précis.
•	S'assurer que le plan d’affaires comporte une planification financière détaillée.
•	Vérifier l'existence d'une déclaration de valeurs claire qui définit la culture opérationnelle. 
•	Vérifier l'existence de déclarations claires sur la vision et la mission du FFC. 
•	S'assurer que les objectifs du plan stratégique sont réalistes et réalisables.
•	S'assurer que le plan stratégique reflète les priorités du FFC pour guider le processus de prise de décision.
•	Assurer un processus participatif qui permette aux différentes parties prenantes de contribuer à l'amélioration du plan stratégique. 
•	Dans la mesure du possible, vérifier que les objectifs du FFC sont alignés sur les priorités internationales.
•	Veiller à la programmation de révisions périodiques du plan stratégique.</t>
  </si>
  <si>
    <t>•	Consultez la page 52 des Normes de pratique à l’intention des Fonds fiduciaires pour la conservation - édition 2020 pour trouver des lignes directrices sur l’élaboration d’un Plan stratégique. - 
Les objectifs d'Aichi en matière de biodiversité 
•	Les objectifs de développement durable 
•	L'Accord de Paris</t>
  </si>
  <si>
    <t>En tant qu'organisations d'intérêt public, les FFC recherchent activement des opportunités de collaboration avec tous les niveaux pertinents du/des gouvernement(s) national(aux) pour atteindre les priorités de conservation et de développement durable.</t>
  </si>
  <si>
    <t xml:space="preserve">•	Cadres réglementaires et politiques nationaux 
•	Politiques fiscales 
•	Le Fonds vert pour le climat
•	Le Fonds pour l'environnement mondial 
•	Le Fonds d'adaptation </t>
  </si>
  <si>
    <t>Les FFC recherchent activement des partenariats aux niveaux national ou international avec les acteurs clés tels que des agences donatrices, des entreprises, des organisations non gouvernementales, des communautés et des institutions de recherche et universitaires.</t>
  </si>
  <si>
    <t>•	Encourager une bonne relation entre l'organe dirigeant, les gestionnaires, le personnel du FFC et leurs partenaires.
•	S'assurer que le plan stratégique prévoit le développement de relations de partenariat.
•	Encourager les collaborations avec les bailleurs de fonds pour harmoniser leurs exigences en matière d'outils et de systèmes de gestion.
•	Dans la mesure du possible, adopter des garanties et des normes mondialement reconnues pour les systèmes d'évaluation et les rapports.  
•	Favoriser les partenariats avec les industries et les institutions financières pour les aider à intégrer des solutions environnementales et durables.
•	Vérifier que les partenariats sont régis par des accords de partenariat clairs qui incluent des objectifs et des responsabilités spécifiques pour le projet.</t>
  </si>
  <si>
    <t>• ISO9000</t>
  </si>
  <si>
    <t>Les FFC suivent et évaluent leurs programmes par rapport à leur mission et leur plan stratégique, et en fonction des indicateurs, cibles et stratégies de conservation aux niveaux national et international.</t>
  </si>
  <si>
    <t>•	Vérifier que l'organe dirigeant approuve des plans bien rédigés, en particulier des plans stratégiques et de conservation établissant des liens logiques clairs de cause à effet et des objectifs mesurables.
•	Dans la mesure du possible, adopter des indicateurs, des objectifs et des stratégies de conservation similaires à ceux adoptés au niveau national, liés aux engagements pris dans le cadre des conventions internationales.
•	Lorsque cela est approprié et possible, utiliser les données scientifiques existantes plutôt que de développer des systèmes de suivi coûteux.
•	Vérifier que le rapport annuel reflète l'impact et la contribution nationale/internationale du FFC en rendant compte de ses indicateurs et de ses objectifs.
•	Programmer et conduire une évaluation indépendante complète au moins une fois tous les trois à cinq ans et utiliser le retour d'information pour réviser la planification du FFC.</t>
  </si>
  <si>
    <t>•	Objectifs de développement durable 
•	Théorie du changement
•	Indicateurs de conservation au niveau national 
•	Bases de données scientifiques, le cas échéant 
Impact des produits/résultats</t>
  </si>
  <si>
    <t>Les FFC suivent leur évolution institutionnelle à l'aide de rapports internes, de suivi et d'évaluation et de rapports de gestion financière, afin de permettre à leurs organes dirigeants de prendre des décisions éclairées.</t>
  </si>
  <si>
    <t>•	S'assurer que la direction et le personnel préparent des rapports internes répondant aux besoins de l'organe dirigeant.
•	Si les objectifs du FFC ne sont pas atteints, envisager d'adopter "gestion axée sur les résultats".</t>
  </si>
  <si>
    <t>• Consultez la page 61 des Normes de pratique à l’intention des fonds fiduciaires pour la conservation - édition 2020 pour obtenir des lignes directrices sur les rapports périodiques.</t>
  </si>
  <si>
    <t>Les FFC gèrent activement leur image, transmettent clairement leurs valeurs, leur mission, les objectifs de leurs programmes et leur impact, et définissent l'autorité du personnel pour la communication avec les publics externes au moyen d'une politique de communication complète.</t>
  </si>
  <si>
    <t>•	S'assurer qu'il y a une personne responsable et, si possible, une allocation budgétaire pour la communication, la gestion des relations presse et les présentations publiques. 
•	Vérifier que le manuel de communication transmet un message clair sur la mission, la vision et les valeurs du FFC.
•	S'assurer que les communications internes sont claires et cohérentes pour l'ensemble du personnel.
•	Si possible, investir dans un plan de communication institutionnel annuel.
•	Vérifier l'existence d'un plan de communication de crise.</t>
  </si>
  <si>
    <t>• Consultez la page 63 des Normes de pratique à l’intention des fonds fiduciaires pour la conservation - édition 2020 pour obtenir des lignes directrices sur le plan de communication.</t>
  </si>
  <si>
    <t>Les FFC maintiennent une présence publique sur Internet par le biais d'un ou plusieurs sites web et/ou de médias sociaux.</t>
  </si>
  <si>
    <t xml:space="preserve">•	Définir l'image de marque et le message global du FFC.
•	Sensibiliser aux problèmes et aux opportunités en matière d'environnement et de développement durable.
•	Permettre aux demandeurs de subventions de consulter les appels à propositions à venir, de télécharger les candidatures et d'accéder à d'autres informations relatives aux subventions.
•	S'adresser à des publics plus larges que les parties prenantes habituelles. 
•	Renforcer la crédibilité du FFC en publiant de manière transparente les rapports annuels, les audits et les rapports de programme.
•	Maintenir ou accroître le soutien des donateurs et des bénévoles.
•	S'assurer qu'il y a une personne responsable de la gestion du site internet.
•	S’assurer que le FFC est propriétaire du nom de domaine et qu'il a une relation contractuelle claire avec le service d'hébergement.
•	S'assurer que toute la propriété intellectuelle du contenu du site internet est détenue par le FFC.
•	Vérifier l’existence d'un budget annuel pour la maintenance du site web afin de le garder sécurisé et régulièrement mis à jour.
•	S'assurer que les noms de tous les membres de l'organe dirigeant du FFC, les noms des cadres supérieurs du FFC et la liste des donateurs du FFC figurent dans le rapport annuel 
•	Vérifier le storytelling de la communication du FFC, car c'est l'un des outils les plus puissants pour capter l'attention du public.
•	S’assurer que le crédit et les droits de publication pour les photos et les éléments de conception graphique sont accordés de manière appropriée.
•	S’assurer que le contenu peut être vu sur les téléphones mobiles, les tablettes et autres appareils portables. </t>
  </si>
  <si>
    <t>• Ressources de communication de la boîte à outils de la CFA pour les fonds environnementaux https://www.conservationfinancealliance.org/communications 
NOTE : Cette page est évolutive, les ressources pertinentes peuvent ne pas être disponibles à tout moment.</t>
  </si>
  <si>
    <t>Les FFC rendent compte à des publics différents, à des fins différentes.</t>
  </si>
  <si>
    <t xml:space="preserve">•	Assurer la conformité avec les exigences en matière de rapports, de suivi et d'évaluation prescrites par les organismes externes.
•	Vérifier que les documents constitutifs énoncent clairement l'objectif des rapports, du suivi et de l'évaluation et la forme qu'ils prennent.
•	S'assurer que les rapports répondent aux besoins des différents publics.
•	Assurer la transparence vis-à-vis des donateurs et du public en incluant les résultats des audits et les rapports financiers annuels dans le rapport annuel. </t>
  </si>
  <si>
    <t>Programmes</t>
  </si>
  <si>
    <t>Les FFC conçoivent des programmes/projets pour inclure des indicateurs de suivi et d‘évaluation qui permettent de rendre compte, sur la base de données factuelles, des impacts de la conservation, du développement durable ou de l‘action climatique.</t>
  </si>
  <si>
    <t xml:space="preserve">•	S’assurer que les objectifs du FFC sont SMART (spécifiques, mesurables, atteignables, pertinents et temporellement définis).
•	S’assurer que des preuves sont collectées pour mesurer l'impact au moyen d'indicateurs.
•	Vérifier qu'il existe une valeur (baseline) de référence pour tous les indicateurs utilisés pour mesurer l'impact.
•	Assurer un processus de sélection réfléchi d'indicateurs clés limités et gérables. </t>
  </si>
  <si>
    <t>• Ressources pour l'octroi de subventions de la boîte à outils de la CFA pour les fonds environnementaux https://www.conservationfinancealliance.org/grant-making 
NOTE : Cette page est évolutive, les ressources pertinentes peuvent ne pas être disponibles à tout moment.</t>
  </si>
  <si>
    <t>Lors de l‘attribution des subventions, les FFC évaluent les bénéficiaires potentiels en leur demandant de soumettre des informations clés et en prenant directement contact avec eux.</t>
  </si>
  <si>
    <t>•	Demander que chaque bénéficiaire potentiel fournisse des informations générales à jour dans le cadre de sa demande de subvention.
•	Vérifier que des entretiens et des visites sur site avant l'octroi de la subvention sont prévus pour confirmer les informations.</t>
  </si>
  <si>
    <t xml:space="preserve">Les FFC établissent des processus d’attribution de subventions bien définis qui visent à sélectionner des propositions de haute qualité en temps voulu par des moyens compétitifs. </t>
  </si>
  <si>
    <t>•	S'assurer de l'existence d'une procédure d'octroi de subventions claire pour guider le processus d'attribution des subventions.
•	S'assurer que la procédure d'attribution des subventions comporte des instructions claires permettant aux bénéficiaires potentiels de préparer une proposition.
•	S'assurer que l'appel à propositions est largement diffusé par autant de moyens que possible. 
•	S'assurer qu'une section du site internet du FFC est consacrée au processus d'attribution des subventions. 
•	S'assurer qu'il y a des membres du personnel désignés pour répondre aux questions des demandeurs de subventions.
•	Assurer une communication avec les responsables de l'aire protégée bénéficiaire d’une subvention pour identifier les priorités de financement. 
•	Pour réduire le temps et les coûts, mettre en place un processus de sélection 
en deux étapes, pour déterminer dans un premier temps l'éligibilité du bénéficiaire de la subvention. 
•	Assurer que toute personne donnant des conseils sur la sélection des subventions n'a pas de lien direct avec les subventions afin d'éviter tout conflit d'intérêt.
•	Envisager d'offrir une formation aux bénéficiaires potentiels afin d'améliorer leurs compétences en matière de rédaction de propositions et de conception de projets. 
•	Veiller à informer en temps utile tous les candidats qui ne reçoivent pas de financement. 
•	Veiller à ce qu'un retour d'information soit disponible, dans le respect de l’égalité des chances, pour tous les candidats rejetés.
•	S'assurer qu'il existe des personnes responsables et des procédures pour traiter les cas litigieux.</t>
  </si>
  <si>
    <t>• Consultez la page 75 des Normes de pratique à l’intention des Fonds fiduciaires pour la conservation - édition 2020 pour une brève description des critères de sélection en deux étapes.</t>
  </si>
  <si>
    <t>Les FFC concluent les cycles d’octroi de subventions par un contrat signé avec leurs bénéficiaires qui définit toutes les ententes et obligations importantes liées aux financements à pourvoir.</t>
  </si>
  <si>
    <t>•	Pour les FFC ayant une responsabilité d'exécution pour la fourniture de biens et de services, s’assurer que les clauses contractuelles clarifient les points suivants : 
•	La propriété, une fois que les biens ou les infrastructures sont livrés au bénéficiaire de la subvention.
•	la partie qui a la responsabilité de la supervision des services acquis pendant qu'ils sont fournis. 
•	Pour les FFC qui soutiennent les aires protégées, s’assurer de la signature d'un protocole d’entente général qui indique clairement comment les parties vont travailler ensemble.</t>
  </si>
  <si>
    <t>• Examinez les pages 77-78 des Normes de pratique à l’intention des fonds fiduciaires pour la conservation - édition 2020 pour des lignes directrices générales sur les contrats avec les bénéficiaires.</t>
  </si>
  <si>
    <t>La capacité des bénéficiaires potentiels à préparer des propositions adaptées et à mettre en œuvre efficacement les activités financées par des subventions est renforcée par les FFC.</t>
  </si>
  <si>
    <t xml:space="preserve">•	S'assurer que des processus sont en place pour reconnaître officiellement la formation comme une dépense nécessaire à la gestion du programme de subventions.
•	S'assurer de la participation d'une partie indépendante pour l'examen final de la proposition lorsque le FFC a participé à sa rédaction.
•	S'assurer que l'assistance technique est fournie en fonction des besoins et ne favorise pas certains bénéficiaires au détriment des autres. </t>
  </si>
  <si>
    <t>• Examinez la page 79 des Normes de pratique à l’intention des Fonds fiduciaires pour la conservation - édition 2020 pour des lignes directrices générales sur les contrats avec les bénéficiaires.antees.</t>
  </si>
  <si>
    <t>Les FFC soutiennent leurs bénéficiaires en fournissant des modèles de rapport, des cadres et des exigences d‘information clairs pour le suivi et l‘évaluation de la performance des subventions.</t>
  </si>
  <si>
    <t>•	Vérifier que le contrat de subvention comporte des modèles de rapports standardisés, des cadres et d'autres moyens de recueillir des informations sur la performance de la subvention.
•	S’assurer que les rapports, le suivi et l'évaluation demandés aux bénéficiaires de la subvention permettent de contrôler leur capacité à respecter les conditions et les objectifs de la subvention. 
•	S’assurer que les exigences en matière de suivi sont explicites et claires dans la convention de subvention.
•	Si nécessaire, fournir aux bénéficiaires une formation et une assistance technique pour leur permettre de procéder à une auto-évaluation.</t>
  </si>
  <si>
    <t>Les FFC établissent des indicateurs et des mesures dans la convention de subvention et/ou dans le plan de suivi requis.</t>
  </si>
  <si>
    <t xml:space="preserve">•	S'assurer de la sélection appropriée des indicateurs et de la cohérence de la collecte des données entre les bénéficiaires.
•	Veiller à ce qu'il y ait un équilibre entre le suivi des performances et le suivi de l'impact pour les bénéficiaires.
•	S'assurer que le suivi est rentable et reproductible. </t>
  </si>
  <si>
    <t>Les FFC mobilisent le personnel, les sous-traitants et souvent le bénéficiaire lui-même pour suivre ses progrès.</t>
  </si>
  <si>
    <t>•	Vérifier qu'un calendrier spécifique de présentation des rapports est défini dans la convention de subvention.
•	S’assurer  de l’envoi de rappels écrits plusieurs semaines avant l'échéance d'un rapport. 
•	S’assurer que le personnel effectue des examens périodiques des résultats techniques et financiers, mène des entretiens avec les bénéficiaires et effectue des visites de terrain. 
•	Veiller à ce que les bénéficiaires reçoivent un retour d'information sur leurs rapports.
•	Veiller à ce que les bénéficiaires soient informés par écrit si les progrès sont jugés suffisants ou insuffisants. Si les progrès sont insuffisants, demander une explication et une proposition de plan d'action.
•	S’assurer qu'il existe un processus permettant de déterminer si le retard d'un projet est justifié ou non.
•	Si la réponse du bénéficiaire est inacceptable, s’assurer que le bénéficiaire est informé que l'organe dirigeant décidera si la subvention doit être suspendue ou résiliée.</t>
  </si>
  <si>
    <t>Les FFC vérifient que les bénéficiaires ont recours à des procédures efficaces, efficientes et transparentes de passation de marchés, de sorte que les biens et les services appropriés et de haute qualité soient obtenus au meilleur prix sur un marché donné</t>
  </si>
  <si>
    <t>•	S'assurer qu'il existe une obligation d'information sur les pratiques d'un bénéficiaire potentiel en matière d'acquisition de biens et de services et que leur acceptabilité est déterminée au stade le plus précoce du cycle de subvention.
•	Si les bénéficiaires sont des entités publiques, garantir qu'ils suivent et respectent les lois sur les marchés publics. 
•	S'assurer que les biens et services à financer sont appropriés pour le projet et qu'ils seront acquis à des prix de marché équitables et dans des conditions contractuelles raisonnables. 
•	Vérifier les pratiques réelles de passation de marchés ex post lors de l'évaluation de terrain.</t>
  </si>
  <si>
    <t>•	Lois nationales sur les marchés publics 
•	Ressources pour l'octroi de subventions de la boîte à outils de la CFA pour les fonds environnementaux https://www.conservationfinancealliance.org/grant-making 
NOTE : Cette page est évolutive, les ressources pertinentes peuvent ne pas être disponibles à tout moment.</t>
  </si>
  <si>
    <t>Les FFC qui acceptent la responsabilité d’exécution appliquent aux services qu‘ils fournissent aux bénéficiaires les mêmes normes que celles qu‘ils appliquent aux services qu‘ils fournissent à leur propre administration.</t>
  </si>
  <si>
    <t>•	S'assurer que le plan de passation de marchés visé à la norme administrative 8 est préparé conformément au cycle du programme ou du projet financé.
•	Lorsque les FFC fournissent des services d'audit pour un programme ou un projet, s’assurer qu'ils respectent la norme administrative 9.</t>
  </si>
  <si>
    <t>Les FFC développent des systèmes qui permettent de soumettre des propositions en ligne et de suivre l’avancement des projets avec les bénéficiaires.</t>
  </si>
  <si>
    <t xml:space="preserve">•	S'assurer qu'il existe des possibilités de soumission de propositions en ligne.
•	S'assurer de l’existence de modules en ligne permettant au gestionnaire du programme du FFC et à chaque bénéficiaire de subvention de soumettre des données et de consulter les informations. 
•	Vérifier que, dans le système en ligne, chaque bénéficiaire dispose d'un mot de passe lui permettant d'accéder uniquement aux informations relatives à sa propre subvention.
•	Dans la mesure du possible, s’assurer de l'utilisation d'un questionnaire de suivi pour connaître le degré de satisfaction des bénéficiaires de la subvention et les améliorations qui peuvent être apportées. </t>
  </si>
  <si>
    <t>Les FFC effectuent des études de faisabilité pour évaluer les nouvelles opportunités de programmes.</t>
  </si>
  <si>
    <t>•	Assurer la gestion des attentes internes et externes sur les capacités du FFC pour une programmation efficace. 
•	S'assurer que la personne ou l’organe dont l’autorisation est nécessaire pour lancer un nouveau projet est clairement défini. 
•	S'assurer que les donateurs et les partenaires s'engagent à établir un budget et un plan pluriannuels avant le lancement du projet.
•	Les considérations clés pour évaluer une nouvelle opportunité de programme selon les normes de pratique sont les suivantes :
•	L'alignement du programme proposé avec la vision, la mission, les valeurs et le plan stratégique.
•	Un énoncé clair des objectifs et des résultats avec des cibles précises, une base de référence et des indicateurs de performance clés.
•	Impact positif potentiel sur la mission du FFC en cas de réussite du programme.
•	Efficacités et économies d'échelle : si la proposition s'aligne bien sur d'autres priorités géographiques et/ou de programme.
•	Évaluation des capacités institutionnelles du FFC et de ses besoins en renforcement de capacités.
•	Analyse juridique pour comprendre les questions réglementaires et de conformité.
•	Exigences de financement et opportunités de fonds de contrepartie.
•	Les dépenses prévues.
•	Disponibilité de partenaires et de dirigeants internes et externes clés, capables de gérer efficacement le programme
•	Disponibilité de l'expertise technique nécessaire dans le personnel actuel, dans le réservoir de main-d'œuvre, via des consultants, et/ou chez les partenaires.
•	Évaluation des facteurs de risque pour déterminer les problèmes potentiels de réputation et les obstacles à une exécution efficace, y compris l'impact potentiel sur les programmes existants.
•	S'assurer que les sauvegardes requises sont mises en place.</t>
  </si>
  <si>
    <t>Administration</t>
  </si>
  <si>
    <t>Les politiques de ressources humaines des FFC sont conformes aux lois, politiques et réglementations de leur pays.</t>
  </si>
  <si>
    <t>•	Dans les pays où la cessation d'emploi est un processus compliqué, une possibilité est d'embaucher des employés potentiels clés en tant que consultants pour déterminer leur adéquation avant d'offrir des postes à temps plein.
•	Dans les pays qui exigent un paiement pour les années de service lors du départ à la retraite, de la démission ou du licenciement, maintenir une réserve de rémunération pour garantir le respect de ces obligations.
•	S’assurer que les politiques internes sont claires en ce qui concerne la protection de la santé et de la sécurité du personnel.</t>
  </si>
  <si>
    <t>• Ressources financières et administratives de la boîte à outils de la CFA pour les fonds environnementaux https://www.conservationfinancealliance.org/finance-and-administration 
NOTE : Cette page est évolutive, les ressources pertinentes peuvent ne pas être disponibles à tout moment.</t>
  </si>
  <si>
    <t>Les FFC établissent des descriptions de poste claires et budgétisent des ressources adéquates, pour permettre au directeur général, aux gestionnaires et au personnel de fonctionner de manière efficace et efficiente.</t>
  </si>
  <si>
    <t xml:space="preserve">•	Veiller à l'utilisation d'un modèle général pour toutes les descriptions de poste, avec un langage non discriminatoire, couvrant des sujets tels que : le titre du poste, le lieu, le statut régulier/temporaire, le temps plein/partiel, la clarté de la structure hiérarchique, et les qualifications minimales et préférées.
•	Veiller à ce que les rôles et les responsabilités soient clairement communiqués à tous les membres du personnel afin qu'ils utilisent leur temps et leurs compétences de manière appropriée.
•	Veiller à ce qu'il y ait des évaluations de performance et à ce qu'elles soient efficaces en utilisant la description de poste comme ligne directrice.
•	Veiller à ce que tout le personnel dispose de l'équipement, des outils de travail et d'un environnement propice à une bonne performance.
•	Veiller à ce que l'organe dirigeant rédige la description de poste du directeur général et qu'il définisse clairement ses relations avec les responsables des comptes du programme et les organes dirigeants. 
•	S'assurer qu'il existe un plan de succession pour le directeur général, les cadres supérieurs et les membres de l'organe dirigeant. </t>
  </si>
  <si>
    <t>Les FFC préparent des organigrammes clairs qui précisent les liens hiérarchiques et les responsabilités de gestion.</t>
  </si>
  <si>
    <t>•	Lorsque vous préparez un organigramme, veillez à faire figurer l'organe dirigeant en tête de la feuille, puis le directeur général et les autres personnes en dessous par ordre de rang.
•	Des lignes sont généralement tracées entre les cases pour montrer la relation d'un agent ou d'un service avec les autres.
•	Identifier les domaines dans lesquels un responsable peut avoir trop de subordonnés directs.</t>
  </si>
  <si>
    <t>• FRessources financières et administratives de la boîte à outils de la CFA pour les fonds environnementaux https://www.conservationfinancealliance.org/finance-and-administration 
NOTE : Cette page est évolutive, les ressources pertinentes peuvent ne pas être disponibles à tout moment.</t>
  </si>
  <si>
    <t>Les FFC fournissent à tous les membres du personnel des objectifs annuels clairs et des évaluations écrites périodiques des performances.</t>
  </si>
  <si>
    <t xml:space="preserve">•	Veiller à ce que les communications internes clarifient les procédures d’établissement des objectifs et d'évaluation des performances du personnel. 
•	Vérifier que le supérieur immédiat des membres du personnel est à l'origine des évaluations des performances.
•	Organiser des évaluations périodiques à 360°.
•	Assurer la confidentialité des dossiers de ressources humaines, tels que les niveaux de salaire et les évaluations de performance, et les conserver dans un endroit sûr ou sous clé. </t>
  </si>
  <si>
    <t>Les FFC offrent aux membres du personnel une rémunération et des avantages dans une fourchette préétablie, en fonction de l’expérience, l’éducation et les performances</t>
  </si>
  <si>
    <t>•	Vérifier qu'il existe une base de référence de l'échelle salariale et une échelle salariale qui reflète les différents niveaux d'éducation et d'expérience.
•	S'assurer qu'une comparaison des paquets de rémunération totale entre les employés est effectuée afin de minimiser les inégalités entre les collègues au sein du FFC.
•	S'assurer qu'il existe un système de rémunération basé sur la performance.
•	S'assurer que les ajustements salariaux sont basés sur l'effet anticipé de l'inflation pour assurer l'ajustement au coût de la vie.
•	L'organe dirigeant est au courant de la rémunération du directeur général et l'approuve annuellement.
•	S'assurer qu'il existe une bonne communication sur les avantages non-monétaires (impact du travail sur le terrain, travail à distance, possibilités de formation et de développement) afin de maintenir la satisfaction et la motivation du personnel.</t>
  </si>
  <si>
    <t>Les FFC allouent les ressources disponibles de manière à maximiser le financement des subventions et des programmes, tout en fixant un taux de frais généraux suffisant pour atteindre les objectifs stratégiques institutionnels.</t>
  </si>
  <si>
    <t xml:space="preserve">•	S'assurer que le directeur général prépare les demandes de budget et informe l'organe dirigeant de l'utilisation des ressources financières.
•	S'assurer que la raison d'être de l'allocation des frais généraux et la base de son calcul soient définies. 
•	S'assurer que la nécessité d'un taux de frais généraux compétitif est clairement expliquée aux bailleurs de fonds.
•	S'assurer qu'il existe un taux maximal de frais généraux et veiller à le respecter. 
•	Veiller à ce qu'il y ait une présentation du budget. </t>
  </si>
  <si>
    <t xml:space="preserve">Un ou plusieurs manuels d’opérations comportant les politiques, procédures et pratiques actualisées guident la gestion quotidienne des FFC ou des comptes de programme. </t>
  </si>
  <si>
    <t>•	Vérifier que l'organe dirigeant a approuvé le manuel des opérations et qu'il y apporte, si nécessaire, des révisions substantielles.
•	S'assurer qu'il existe une définition de ce qui constitue une révision substantielle.
•	S'assurer que le manuel des opérations fait l'objet d'autant de mises à jour que nécessaire.</t>
  </si>
  <si>
    <t>Les FFC se procurent les biens et services nécessaires à la réalisation de leurs activités quotidiennes par le biais de processus et de pratiques qui: sont efficaces, économiques et transparents ; assurent la qualité appropriée des biens et services ; et visent à obtenir le meilleur rapport qualité-prix sur le marché.</t>
  </si>
  <si>
    <t xml:space="preserve">•	Veiller à ce que l'organe dirigeant reçoive une demande de budget incluant un plan annuel indiquant la valeur approximative et la méthode d’approvisionnement des biens et services.
•	Veiller à ce que le plan soit mis à jour lorsqu'une mise à jour du budget est présentée. 
•	S'il existe une liste importante de besoins en matière d'approvisionnement, inclure ces informations sur le site internet afin de toucher un plus grand nombre de fournisseurs potentiels.
•	S’assurer qu'il existe des accords entre le FFC et ses bailleurs de fonds sur les processus et les procédures appliqués à tous les achats. </t>
  </si>
  <si>
    <t>Les FFC font l‘objet d‘un audit annuel par des auditeurs externes indépendants qui appliquent des normes conformes aux normes comptables internationalement admises.</t>
  </si>
  <si>
    <t>•	S'assurer que l'organe dirigeant approuve les termes de référence de l'audit et le cabinet d'audit sélectionné et qu'il signe le contrat.
•	S'assurer que les audits sont utilisés dans les projets pour lesquels le FFC souhaite obtenir l'assurance spécifique de l'exactitude et du respect des réglementations.
•	S'assurer que les conclusions des audits externes sont prises en compte pour améliorer le FFC.
•	Assurer la transparence du FFC en publiant les résultats des rapports d'audit externe sur le site internet du FFC.</t>
  </si>
  <si>
    <t>Les FFC sélectionnent et suivent les technologies de l’information qu’ils adoptent pour garantir des opérations sécurisées et standardisées.</t>
  </si>
  <si>
    <t xml:space="preserve">•	Veiller à ce que les membres du personnel utilisent le même système d'exploitation pour partager facilement les informations.
•	S’assurer qu'il existe un plan de sauvegarde pour les documents partagés dans le cloud en prévision des pannes intermittentes d'électricité et de connection internet. 
•	Veillez à ce que le budget comprenne la maintenance, la sécurité et le support des ordinateurs et des autres technologies utilisées. </t>
  </si>
  <si>
    <t>Les FFC mettent en œuvre une politique de cybersécurité pour assurer la sécurité de leurs données et systèmes.</t>
  </si>
  <si>
    <t>•	Déployer des systèmes antivirus, anti-malware, pare-feu et de prévention des intrusions à jour. Télécharger des logiciels anti-virus et anti-malware sur tous les ordinateurs autorisés à se connecter à des réseaux ou à des données partagées.
•	Exiger la sécurité des mots de passe pour tous les utilisateurs. Des mots de passe forts et uniques (d'au moins 12 caractères avec des majuscules et des minuscules, des chiffres et des caractères spéciaux) sont en place pour chaque compte de l'organisation. Les gestionnaires de mots de passe numériques sont intéressants car ils fournissent des mots de passe uniques mis à jour régulièrement (tous les 3 mois), et/ou une authentification multifactorielle qui utilise plusieurs moyens de prouver l'identification.
•	Maintenir une sauvegarde du système sur site et hors site.
•	Les appareils mobiles qui se connectent aux systèmes nécessitent une sécurité accrue, comme un mot de passe fort, une reconnaissance faciale ou une empreinte digitale pour y accéder. Si un appareil est perdu ou volé, les données de l'organisation sont immédiatement effacées.
•	Déterminer comment organiser l'accès aux données selon le principe du "besoin de connaitre". Les FFC peuvent classer leurs données comme suit : 1) publiques ; 2) internes ; 3) restreintes ; et 4) hautement confidentielles (par exemple, mots de passe, accès aux comptes bancaires en ligne, adresses du personnel/comptes bancaires) et définir des règles d'accès en conséquence et limiter l'accès du personnel aux données dont il a besoin. Par exemple, tous les membres du personnel n'ont pas besoin d'accéder aux dossiers des donateurs ; en réduisant au minimum l'accès à ces fichiers "restreints", on limite le risque de violation des données.
•	Une sécurité plus élevée est nécessaire pour les opérations bancaires qui nécessitent une connexion par navigateur sécurisé.
•	Nommer un responsable principal (avec un remplaçant formé) de la maintenance des systèmes d'information, de la gestion des sauvegardes et de la mise en place de systèmes de sécurité à jour.
•	Mettre en place un plan de reprise informatique après sinistre des dans le cadre d'un plan de continuité des activités plus large.</t>
  </si>
  <si>
    <t>Les FFC disposent de logiciels à jour pour une comptabilité, une administration financière, une gestion des contrats et des achats automatisés.</t>
  </si>
  <si>
    <t>•	S'assurer de réduire le nombre d’entrées transactionnelles manuelles multiples afin de réduire le temps consacré aux tâches répétitives.
•	Vérifier l'efficacité de l'utilisation des logiciels : certains logiciels permettent désormais de produire le rapprochement des comptes, les écritures de journal et les états financiers.
•	Assurer la cohérence et éliminer la variabilité dans la façon dont les processus sont exécutés en établissant et en suivant un système.</t>
  </si>
  <si>
    <t>Gestion des actifs</t>
  </si>
  <si>
    <t>Des politiques d’investissement claires et complètes définissent les principes fondamentaux appliqués par les FFC pour gérer leurs actifs.</t>
  </si>
  <si>
    <t>•	S'assurer que l'organe dirigeant a approuvé la politique d'investissement.
•	Si nécessaire, s'assurer que des conseils professionnels sont sollicités lors de la préparation ou de la révision de la politique d'investissement.
•	S'assurer que la politique d'investissement est conforme à la mission et aux objectifs du FFC.
•	S'assurer que toutes les conditions imposées par les bailleurs de fonds sont reflétées dans la politique d'investissement. 
•	Si nécessaire, s'assurer que les programmes disposent de politiques d'investissement distinctes en tant que sous-comptes individuels.
•	S'assurer que toutes les parties ont une compréhension claire des investissements du FFC. 
•	S'assurer que l'investissement du capital de dotation fournit un flux relativement régulier et solide de rendements et protège le pouvoir d'achat sur le long terme.
•	S'assurer que la performance des investissements atteint le rendement cible indiqué dans la politique d'investissement.</t>
  </si>
  <si>
    <t>• Ressources sur la gestion des investissements de la boîte à outils de la CFA pour le Fonds Environnementaux https://www.conservationfinancealliance.org/investment-management 
NOTE: Cette page est évolutive, les ressources pertinentes peuvent ne pas être disponibles à tout moment.</t>
  </si>
  <si>
    <t>Les FFC gèrent leurs portefeuilles d’investissement conformément aux directives d’investissement qui définissent les paramètres spécifiques à appliquer par leurs consultants en gestion d’investissement, conseillers financiers et/ou gestionnaires d’investissement.</t>
  </si>
  <si>
    <t>•	S'assurer que les directives d'investissement sont préparées par l'organe dirigeant en collaboration avec un consultant en gestion des investissements.
•	S'assurer que l'organe dirigeant approuve formellement les directives d'investissement.
•	Vérifier que les directives d'investissement sont cohérentes avec la politique d'investissement. 
•	S'assurer que les directives d'investissement sont revues avec le consultant en gestion des investissements au moins une fois par an.
•	S'assurer qu'il existe une politique de dépenses pour le FFC.
•	S'assurer que le rendement cible des investissements couvre les dépenses liées aux opérations et aux activités des programmes du FFC. 
•	S'assurer que le rendement cible comprend une compensation de l'inflation pour détenir compte des variations du pouvoir d'achat.
•	S'assurer que le rendement cible comprend les frais de gestion des investissements.
•	S'assurer qu'un portefeuille d'investissement est créé pour optimiser la probabilité d'obtenir le rendement cible tout en minimisant le risque de pertes en capital. 
•	Veiller à ce que le consultant en gestion des investissements fournisse des rapports périodiques sur la performance des investissements, la surveillance des risques et la conformité aux directives d’investissement.</t>
  </si>
  <si>
    <t>Les organes dirigeants des FFC, ou leurs comités chargés de superviser la gestion des actifs, investissent et gèrent de la même manière qu‘un investisseur prudent engagerait ses propres fonds.</t>
  </si>
  <si>
    <t>•	S'assurer de la nomination d'un comité qui a la responsabilité d'examiner les facteurs d’investissement économiques généraux et spécifiques au FFC.
•	S'assurer que le comité présente les résultats de son examen à l'organe dirigeant.
•	S'assurer que l’appui d'un consultant en gestion des investissements est sollicitée et s'appuyer sur ses informations.</t>
  </si>
  <si>
    <t>Les FFC cherchent à préserver leur capital de dotation pour assurer le flux de revenus futurs.</t>
  </si>
  <si>
    <t>•	Vérifier si un bailleur de fonds a donné des conditions explicites pour sa contribution à une dotation qui oblige le FFC à préserver le capital du fonds de dotation. 
•	S’assurer que des stratégies sont incluses dans la politique d'investissement pour réduire le risque que le capital doive être dépensé pour répondre aux exigences de distribution. 
•	Maintenir une politique de dépenses réaliste. Une politique de dépenses obsolète qui maintient un taux de dépenses supérieur aux revenus conduira à une utilisation du capital de dotation.
•	Créez un fonds de réserve - un fonds de réserve capable de gérer les dépenses opérationnelles pendant plusieurs mois, conformément à la politique de l'organe dirigeant, est généralement suffisant pour résister à la majorité des déclins des marchés financiers. Un fonds de réserve peut être créé par l'allocation de bénéfices au cours des années où le portefeuille investi dépasse les objectifs de rendement ou par l'allocation constante d'une petite partie des gains en capital. La source de l'allocation à un fonds de réserve peut être limitée dans certains pays par les lois régissant les dotations ou les fiducies qui limitent la dépense des revenus.
•	Obtenir un certain capital sous la forme d'un fonds d'amortissement ou d'un fonds renouvelable - la capacité de dépenser un fonds d'amortissement (ou un financement de projet qui agit comme un fonds d'amortissement) ou d'identifier des flux de revenus récurrents pour répondre aux obligations de distribution peut aider à maintenir et même à augmenter le capital de dotation.
•	Recherchez des moyens de réduire les dépenses d'investissement - Les gestionnaires d'investissement peuvent être tenus par les lois applicables et les autorités réglementaires de divulguer toutes les dépenses d'investissement. Lorsque cela n'est pas applicable, ou que la loi n'exige pas la divulgation de toutes les dépenses d'investissement, dans le cadre des exigences de déclaration, les professionnels de l'investissement peuvent être tenus de fournir un rapport divulguant la totalité des coûts. L'organe dirigeant ou son comité responsable des investissements peut évaluer ces coûts et rechercher des économies potentielles.
•	Les stratégies pour les nouveaux FFC en train de constituer leur capital de dotation peuvent inclure :
•	Établir un fonds d'amortissement à utiliser après la création de la dotation - un fonds d'amortissement qui permet au capital de la dotation de croître pendant au moins trois ans dans le cas où l'organe dirigeant serait contraint de dépenser une partie du capital pendant une période de déclin du marché.
•	Commencer l'investissement d'une dotation par une "allocation progressive" - un investissement qui commence par une allocation initiale plus faible pour les actifs plus risqués (faible tolérance au risque) et qui évolue vers une allocation à long terme plus tolérante au risque sur une période définie. Cette approche peut atténuer les pertes en cas de déclin des marchés financiers au cours des premières années d'investissement.</t>
  </si>
  <si>
    <t>Les organes dirigeants des FFC approuvent leurs politiques et directives d‘investissement, le processus et le résultat de la sélection d‘un consultant financier et/ou d‘un ou plusieurs gestionnaires d‘actifs, les rapports sur les investissements et les performances du consultant financier et/ou du gestionnaire d‘actifs.</t>
  </si>
  <si>
    <t xml:space="preserve">•	S'assurer que des termes de référence documentant les responsabilités d'un comité d'investissement sont approuvés par l'organe dirigeant . 
•	S'assurer de la capacité des FFC à (i) élaborer une politique d'investissement qui reflète les objectifs stratégiques du FFC ; (ii) traduire la politique en directives d'investissement ; (iii) sélectionner les gestionnaires chargés d'effectuer les investissements ; (iv) comparer les conditions contractuelles des prestataires de services pour parvenir à l'arrangement qui sert le mieux leurs intérêts ; (v) évaluer l performances des gestionnaires ;  (vi) sélectionner une mesure du risque pour la volatilité des investissements et assurer un reporting approprié ; (vi) s'assurer que les décisions d'investissement et les performances sont conformes à la politique d'investissement ; et (vii) réévaluer la politique d'investissement à la lumière des changements de la stratégie du FFC, de l'environnement d'investissement ou de l'évolution des conditions du marché et effectuer les révisions nécessaires. </t>
  </si>
  <si>
    <t>Les organes dirigeants des FFC: (i) ont au moins un membre qui est un professionnel qualifié possédant des connaissances et une expérience dans un ou plusieurs domaines de la finance, des affaires ou de l’économie ; et (ii) fournissent à tous les membres une formation ciblée sur les concepts clés nécessaires pour prendre des décisions éclairées en matière de gestion des investissements.</t>
  </si>
  <si>
    <t>•	Veiller à ce que le FFC s'engage activement dans le partage des connaissances et tire des enseignements des expériences des autres FFC. 
•	Veiller à ce que le FFC participe à l'enquête annuelle sur les investissements des fonds fiduciaires pour la conservation (CTIS - Conservation Trust Investment Survey).</t>
  </si>
  <si>
    <t>•	Résultats de la précédente enquête sur les investissements des fonds fiduciaires pour la conservation https://www.conservationfinancealliance.org/ctis 
•	Analyse pluriannuelle de l'enquête sur les investissements des fonds fiduciaires pour la conservation disponible à la page 85 du rapport CTFs 2020 : Global Vision, Local Actionhttps://static1.squarespace.com/static/57e1f17b37c58156a98f1ee4/t/5fc78161a038a451bcefe41d/1606910380954/CTF2020_Final.pdf 
•	Ressources mises à disposition par RedLAC https://redlac.org/en/recursos/</t>
  </si>
  <si>
    <t>Les FFC évaluent leurs capacités d’investissement existantes, identifient les types de professionnels de l’investissement dont ils peuvent avoir besoin, et les sélectionnent par une mise en concurrence entre prestataires de services financiers de qualité reconnue.</t>
  </si>
  <si>
    <t>•	S’assurer que l'organe dirigeant approuve le processus de sélection ainsi que le choix des professionnels de l'investissement. 
•	Envisager une mise en commun des actifs entre FFC, ce qui pourrait apporter des avantages aux petits FFC si les honoraires des professionnels de l'investissement sont ainsi abaissés et si les FFC partagent entre eux leur expertise en matière de gestion des investissements. 
•	Veiller à ce que le processus de mise en concurrence utilisé soit fonction de la localisation des actifs à investir : national ou international. 
•	S'assurer que les objectifs d'investissement sont clairement énoncés pour que le prestataire de services affecte le portefeuille à son unité la plus appropriée.
•	S'assurer que la société d'investissement prestataire de services fournit des informations détaillées sur les services qui proposés, une stratégie d'allocation d'actifs, une analyse des problèmes pouvant découler de la politique d'investissement du FFC, ses pratiques de mesure des performances, un contrat type et une description de la manière dont elle travaillera avec l'organe ou le comité dirigeant. 
•	S'assurer que les frais sont pris en compte lors de l'évaluation des candidats professionnels de l'investissement.</t>
  </si>
  <si>
    <t>Les FFC contractent des professionnels de l‘investissement en décrivant de manière claire et complète les services à fournir, les objectifs des services, les coûts de prestation des services et les responsabilités du prestataire de services et du FFC.</t>
  </si>
  <si>
    <t>•	S'assurer que l'organe dirigeant signe le contrat avec le professionnel de l'investissement.
•	S'assurer que le comité du FFC responsable de la gestion des investissements examine le contrat.
•	S'assurer que le FFC peut se réserver le droit de mettre fin aux services d'investissement pour tout motif, avec un court préavis et sans pénalité.
•	Assurer une transition en douceur en fixant dans le contrat les modalités de transfert des actifs après la résiliation du contrat de service.</t>
  </si>
  <si>
    <t>Les FFC procèdent à des examens réguliers des performances de la gestion des investissements.</t>
  </si>
  <si>
    <t>•	Veiller à ce que le comité chargé de superviser la gestion des investissements procède à un examen de la performance de la gestion des investissements au moins une fois par trimestre. 
•	S'assurer que les membres du comité d'investissement procèdent à des examens critiques afin de maintenir le niveau de performance et de rapportage souhaité.
•	S'assurer que la performance du consultant en gestion des investissements est étroitement contrôlée et que des évaluations de performance approfondies sont effectuées au moins tous les cinq ans, ou plus tôt si nécessaire.</t>
  </si>
  <si>
    <t>Les FFC reconnaissent l’importance d’investir leurs actifs d’une manière compatible avec leurs propres missions et valeurs, et mettent en œuvre une stratégie appropriée pour atteindre cette cohérence.</t>
  </si>
  <si>
    <t>•	S'assurer qu'une stratégie est mise en place pour aligner les investissements du FFC avec sa mission et ses valeurs. 
•	S'assurer que le comité d'investissement choisit, lors du développement de la politique d'investissement, les stratégies d'alignement à la mission du FFC les plus appropriées .</t>
  </si>
  <si>
    <t>Mobilisation des ressources</t>
  </si>
  <si>
    <t>Les FFC disposent de stratégies pour diversifier, multiplier et augmenter leurs sources de financement à court et à long terme afin de ne pas dépendre d’une seule source ou d’un seul mécanisme de financement.</t>
  </si>
  <si>
    <t>•	S'assurer que l’ensemble des mécanismes autorisés par le système juridique, politique et économique du pays pour concevoir de nouvelles sources de financement est utilisé.
•	S'assurer que l'organe dirigeant utilise toute son expérience et ses compétences pour collecter des fonds pour le FFC.
•	S'assurer de l’établissement d’organisations caritatives dans des pays, différents de ceux où le FFC est établi, où il existe un nombre important de donateurs potentiels.</t>
  </si>
  <si>
    <t>• Ressources pour la collecte de fonds de la boîte à outils de la CFA pour les Fonds Environnementaux https://www.conservationfinancealliance.org/fundraising 
NOTE : Cette page est évolutive, les ressources pertinentes peuvent ne pas être disponibles à tout moment.</t>
  </si>
  <si>
    <t>Les FFC élaborent des stratégies de mobilisation des ressources et des plans d‘action pour lever des capitaux à long terme ainsi que des financements à plus court terme pour des projets ou programmes particuliers.</t>
  </si>
  <si>
    <t>•	Veiller à la préparation d'un plan ou d'une stratégie de mobilisation des ressources.
•	S’assurer que le plan identifie les personnes qui seront responsables de la réalisation d'actions ou d'activités spécifiques.
•	S’assurer que le FFC alloue suffisamment de temps et de ressources budgétaires pour atteindre les objectifs financiers.
•	Dans la mesure du possible, assurez l'alignement sur les intérêts des ministères et du gouvernement national.
•	Recherchez les exigences des bailleurs de fonds potentiels, leurs priorités et les budgets disponibles pour le pays (ou la région).
•	Veillez à ce que tout soit fait pour que le FFC soit promu comme un véhicule ou mécanisme attractif pour la mise en œuvre de priorités et de programmes stratégiques.
•	S’assurer  que le FFC prépare suffisamment de propositions de financement différentes pour les soumettre à un nombre suffisant de bailleurs de fonds potentiels.
•	Veiller à réviser et mettre à jour de la stratégie ou du plan de mobilisation des ressources tous les deux ou trois ans.</t>
  </si>
  <si>
    <t>Les FFC disposent de politiques pour filtrer et déterminer quelles contributions et conditions des donateurs accepter.</t>
  </si>
  <si>
    <t xml:space="preserve">•	S’assurer que le FFC dispose de principes de sélection clairs.
•	Vérifier qu’il existe une taille minimale spécifique (ou d’autres caractéristiques) pour une subvention ou un don.
•	S’assurer de la mise en place d’un compte de programme 
séparé pour un donateur qui en fait la demande, si les fonds supplémentaires sont suffisants pour justifier les coûts supplémentaires de gestion d'un tel compte séparé.
•	S'assurer qu'il existe une liste claire des personnes autorisées à accepter des contributions au nom du FFC.
•	S'assurer que les importantes obligations de conformité (qui entraînent des coûts de transaction importants) pour les FFC soient respectées, comme les coûts de correspondance directe avec de nombreux petits donateurs individuels, la fourniture de reçus fiscaux aux donateurs, et la démonstration de l'absence de conflit d'intérêts. </t>
  </si>
  <si>
    <t>Les FFC analysent et recherchent les possibilités d’utiliser les fonds provenant de donateurs particuliers ou de sources gouvernementales pour mobiliser des ressources supplémentaires.</t>
  </si>
  <si>
    <t xml:space="preserve">•	Vérifier si la contribution au capital de dotation d'un donateur doit être assortie de contributions d'autres donateurs.
•	Engager les bénéficiaires de subvention à obtenir des fonds de contrepartie.
•	S'assurer que les fonds de contrepartie sont utilisés comme une occasion de convaincre d'autres donateurs potentiels de l'effet multiplicateur de leur don. </t>
  </si>
  <si>
    <t xml:space="preserve">Les FFC analysent et étudient les possibilités de servir d‘intermédiaires financiers pour les programmes des donateurs, les flux de trésorerie volontaires et obligatoires, ou d‘autres arrangements financiers, afin de faire avancer la cause de la conservation de l‘environnement et de l‘adaptation et l‘atténuation du changement climatique. </t>
  </si>
  <si>
    <t>•	S'assurer que l'organe dirigeant identifie et analyse les nouveaux mécanismes potentiels de financement environnemental.
•	S'assurer que les organes dirigeants prennent en compte toutes les considérations nécessaires avant d'ajouter un nouveau mécanisme.</t>
  </si>
  <si>
    <t>Les FFC recherchent le soutien des ministères des gouvernements nationaux, des politiciens et des donateurs internationaux pour mobiliser des ressources financières supplémentaires pour le FFC et les programmes stratégiques alignés.</t>
  </si>
  <si>
    <t xml:space="preserve">•	Dans la mesure du possible, assurez la collaboration avec le chef d'État d'un pays afin qu'il sollicite et mobilise les bailleurs de fonds internationaux. 
•	Lorsque cela est possible, veillez à ce que le FFC soit accrédité auprès des mécanismes de financement multilatéraux tels que le Fonds vert pour le climat, le Fonds pour l'environnement mondial ou le Fonds d'adaptation. </t>
  </si>
  <si>
    <t>Les FFC s‘engagent à utiliser des formats spécifiques, à fournir les informations demandées et à se conformer aux procédures et au calendrier des rapports techniques et financiers via des accords signés relatifs aux programmes du FFC, tels que ceux conclus entre les FFC et leurs donateurs.</t>
  </si>
  <si>
    <t xml:space="preserve">•	Assurer, dans la mesure du possible, l'harmonisation des exigences de reporting entre le FFC et ses bailleurs de fonds.
•	Lorsqu'un bailleur de fonds exige un système de reporting différent, l’argument de l’efficacité peut être utilisé pour impliquer les bailleurs dans une tentative d’harmonisation des formats. </t>
  </si>
  <si>
    <t>Les FFC encouragent les accords de partage des coûts par lesquels les bénéficiaires contribuent au financement du projet ou des activités, ou lèvent des fonds complémentaires auprès d’autres sources.</t>
  </si>
  <si>
    <t>•	S’assurer que l'organe dirigeant approuve les directives sur le partage des coûts dans le manuel couvrant l'octroi de subventions.
•	Vérifier si les subventions au niveau communautaire ou à des petites ONG autorisent les contributions en nature. 
•	Vérifier que si le bénéficiaire de la subvention est une aire protégée, le partage des coûts peut inclure des contributions provenant du budget du gouvernement, des droits d'entrée du parc et d'autres revenus. S’assurer qu'il existe des conditions de décaissement garantissant le paiement des engagements de partage des coûts.</t>
  </si>
  <si>
    <t>Les FFC communiquent efficacement aux donateurs et partenaires potentiels leur rôle, fournissant un soutien financier à long terme pour faire progresser les objectifs sociaux et environnementaux mondiaux et nationaux essentiels.</t>
  </si>
  <si>
    <t>•	Veiller à ce que le FFC comprenne les lacunes financières des aires protégées et le rôle qu'il peut jouer pour combler ces lacunes, afin de pouvoir le communiquer clairement. Il s'agit d'un élément clé pour une plus grande participation du secteur privé.</t>
  </si>
  <si>
    <t>Gestion des risques et sauvegardes</t>
  </si>
  <si>
    <t>Les FFC élaborent des politiques et des procédures de gestion des risques pour atteindre leurs objectifs de manière fiable, gérer l’incertitude, traiter les griefs et agir avec intégrité.</t>
  </si>
  <si>
    <t>•	S'assurer que le FFC est en parfaite conformité avec toutes les lois et réglementations applicables.
•	S'assurer qu'il existe des politiques claires et des contrats précis afin de réduire les risques pour le FFC.
•	S'assurer qu'il existe une assurance des administrateurs et dirigeants, une assurance responsabilité civile, une assurance de biens et une assurance automobile.
•	Veillez à ce qu'il existe un processus annuel formel permettant d'identifier les risques, d'évaluer leur probabilité et leur impact potentiel, et de déterminer les mesures appropriées. 
•	Veillez à ce que le FFC désigne des catégories de risque pour les projets qu'il soutient, en fonction du niveau potentiel d'impacts environnementaux ou sociaux négatifs.
•	S'assurer que des mécanismes de compensation environnementale ou pour la  biodiversité sont prévus en contrepartie des impacts négatifs.
•	S'assurer que les procédures de règlement des griefs sont examinées par un spécialiste juridique.
•	Veiller à ce que le FFC élabore un plan de poursuite des activités qui englobe la manière dont le FFC fonctionnera et se rétablira en cas de catastrophe naturelle ou d'origine humaine.</t>
  </si>
  <si>
    <t>Les FFC adoptent et/ou adaptent des sauvegardes et politiques environnementales et sociales reconnues au niveau national et international.</t>
  </si>
  <si>
    <t xml:space="preserve">•	S'assurer qu'il existe des garanties spécifiques pour la lutte contre le blanchiment d'argent.
•	S'assurer qu'il existe des procédures permettant d'évaluer la gestion des risques pour chaque projet et de classer par ordre de priorité ceux qui nécessitent des mesures de sauvegarde environnementale et sociale. </t>
  </si>
  <si>
    <t xml:space="preserve">Lorsqu’ils acceptent un financement, les FFC assument la responsabilité de créer des politiques et des procédures pour répondre à toutes les normes requises par les donateurs et les appliquent aux projets financés par les donateurs. </t>
  </si>
  <si>
    <t xml:space="preserve">•	Veiller à ce que le FFC examine les exigences des bailleurs de fonds avant d'accepter le financement, afin de s'assurer que les dépenses de gestion et le temps supplémentaire requis pour la mise en œuvre des mesures de sauvegarde peuvent être respectés.
•	Veiller au respect de la législation locale et nationale en matière d'évaluation de l'impact environnemental et social (EIES) est souvent inclus dans les normes du FFC et répété dans les exigences des bailleurs de fonds. </t>
  </si>
  <si>
    <t xml:space="preserve">Les FFC adoptent une politique d’intégration transversale du genre pour promouvoir l’égalité entre les sexes dans toutes les opérations. </t>
  </si>
  <si>
    <t xml:space="preserve">•	Veiller à l'intégration d'une perspective de genre dans la sélection des projets, ce qui implique l'adoption des éléments suivants 
•	une analyse de genre qui : a) identifie et décrit les différents rôles et responsabilités des hommes et des femmes ; b) évalue les différentes implications que les actions ont pour les hommes et les femmes ; c) décrit le contexte politique et la manière dont les politiques, les pratiques coutumières et les normes sociales affectent les hommes et les femmes ; et d) analyse les risques et les opportunités pour remédier aux écarts entre les sexes et promouvoir l'autonomisation des femmes.
•	Des mesures tenant compte des différences entre les sexes, des impacts et des risques identifiés, ainsi que des opportunités, par le biais d'un plan d'action pour l'égalité des sexes ou d'un équivalent qui prend en considération les besoins et les priorités des hommes et des femmes et garantit la participation des femmes à la planification et à la prise de décision.
•	Des cadres de résultats ou des cadres logiques qui comprennent des indicateurs sensibles au genre et des objectifs ventilés par sexe.
•	En veillant à ce que les projets intègrent effectivement la dimension de genre, on s'assure que les activités financées n'exacerbent pas les inégalités existantes entre les sexes. </t>
  </si>
  <si>
    <t>Les FFC définissent clairement les rôles et les responsabilités en matière de surveillance des risques et de mise en œuvre des sauvegardes.</t>
  </si>
  <si>
    <t>•	Veiller à ce que l'organe dirigeant supervise la stratégie de gestion des risques et guide la direction dans la réalisation de la stratégie et des objectifs du FFC.
•	S'assurer que le directeur général assume la responsabilité de la gestion des risques et de l'établissement de rapports.
•	S'assurer qu'il existe une chaîne de commandement claire et qu'elle est également incluse dans un plan de continuité des activités.
 - Veillez à ce que le FFC soit dôté d’une fonction d'audit interne 
•	Veiller à ce que les chefs de projet soient responsable de l'exécution des mesures de sauvegardes.
 - S'assurer qu'il existe des directives sur la manière d'agir en cas de conflits d'intérêts réels ou potentiels.</t>
  </si>
  <si>
    <t xml:space="preserve">Les FFC établissent des politiques visant à protéger la sécurité et le bien-être des membres du personnel et à fournir des conditions de travail sécuritaires. </t>
  </si>
  <si>
    <t>•	S'assurer qu'il existe des zones désignées à faible risque, à risque moyen, à risque élevé et à risque critique dans les zones géographiques dans lesquelles le FFC investit.
•	Veillez à ce que des mesures préventives soient mises en place.
•	Veillez à ce que les bénéficiaires et les autres partenaires partagent - et reçoivent - des conseils sur les conditions locales afin de minimiser les risques.
•	Veillez à ce que des procédures soient mises en place pour garantir un lieu de travail sûr au personnel et limiter les risques professionnels dans les bureaux.</t>
  </si>
  <si>
    <t>• Ressources pour la gestion des investissements de la boîte à outils de la CFA pour les fonds environnementaux https://www.conservationfinancealliance.org/investment-management 
NOTE : Cette page est évolutive, les ressources pertinentes peuvent ne pas être disponibles à tout moment.</t>
  </si>
  <si>
    <t xml:space="preserve">Les FFC ont une politique de protection des dénonciateurs. </t>
  </si>
  <si>
    <t>•	S'assurer que des systèmes sont en place pour que les informateurs au sein d'un FFC qui ont connaissance d'un comportement potentiellement illégal ou contraire à l'éthique puissent le partager sans représailles.
•	S'assurer que les dénonciations sont faites dans l'intérêt de l'organisation et non en raison de griefs personnels. 
•	S'assurer que la politique stipule clairement qu'un employé ne sera pas licencié, transféré, rétrogradé, ne perdra pas son salaire ou ne subira aucune autre forme de représailles pour avoir dénoncé des faits.
•	S’assurer de l'existence d'une boîte à suggestions que les employés peuvent utiliser s'ils ne sont pas assez confiants pour le faire en personne.</t>
  </si>
  <si>
    <t>Ordre</t>
  </si>
  <si>
    <t>Évaluation</t>
  </si>
  <si>
    <t>Texte de la norme</t>
  </si>
  <si>
    <t>Norme</t>
  </si>
  <si>
    <t>Code</t>
  </si>
  <si>
    <t>Applicable</t>
  </si>
  <si>
    <t>Sélection des normes</t>
  </si>
  <si>
    <t>Calificación</t>
  </si>
  <si>
    <t>Descripción</t>
  </si>
  <si>
    <t>Personnaliser la sélection</t>
  </si>
  <si>
    <t>Columnas</t>
  </si>
  <si>
    <t>Phase institutionnel (Toutes les normes)</t>
  </si>
  <si>
    <t>Pré-enregistrement</t>
  </si>
  <si>
    <t>Non mis en œuvre</t>
  </si>
  <si>
    <t>Complete esta columna</t>
  </si>
  <si>
    <t>Phase de démarrage</t>
  </si>
  <si>
    <t>Non applicable</t>
  </si>
  <si>
    <t>Partiellement mis en œuvre (non satisfaisant)</t>
  </si>
  <si>
    <t>Phase opérationnelle</t>
  </si>
  <si>
    <t>Partiellement mis en œuvre (satisfaisant)</t>
  </si>
  <si>
    <t>Entièrement mis en œuvre</t>
  </si>
  <si>
    <t>Phase terminale</t>
  </si>
  <si>
    <t>Normes applicables</t>
  </si>
  <si>
    <t># Entièrement mis en œuvre</t>
  </si>
  <si>
    <t># Partiellement mis en œuvre (satisfaisant)</t>
  </si>
  <si>
    <t># Partiellement mis en œuvre (non satisfaisant)</t>
  </si>
  <si>
    <t># Non mis en œuvre</t>
  </si>
  <si>
    <t>Meilleure note possible</t>
  </si>
  <si>
    <t>Somme</t>
  </si>
  <si>
    <t>Note par rapport aux normes</t>
  </si>
  <si>
    <t>Total</t>
  </si>
  <si>
    <t>Nom du FFC :</t>
  </si>
  <si>
    <t>Année d'évaluation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</si>
</sst>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0_ ;\-[$$-409]#,##0\ "/>
  </numFmts>
  <fonts count="26" x14ac:knownFonts="1">
    <font>
      <sz val="11"/>
      <color theme="1"/>
      <name val="Tw Cen MT"/>
      <family val="2"/>
      <charset val="238"/>
      <scheme val="minor"/>
    </font>
    <font>
      <sz val="11"/>
      <color theme="1"/>
      <name val="Tw Cen MT"/>
      <family val="2"/>
      <scheme val="minor"/>
    </font>
    <font>
      <b/>
      <sz val="12"/>
      <color theme="0"/>
      <name val="Tw Cen MT"/>
      <family val="2"/>
      <charset val="238"/>
      <scheme val="minor"/>
    </font>
    <font>
      <b/>
      <sz val="11"/>
      <color theme="1"/>
      <name val="Tw Cen MT"/>
      <family val="2"/>
      <scheme val="minor"/>
    </font>
    <font>
      <b/>
      <sz val="16"/>
      <name val="Tw Cen MT"/>
      <family val="2"/>
      <scheme val="major"/>
    </font>
    <font>
      <sz val="14"/>
      <color theme="1"/>
      <name val="Tw Cen MT"/>
      <family val="2"/>
      <scheme val="major"/>
    </font>
    <font>
      <b/>
      <sz val="14"/>
      <color theme="1"/>
      <name val="Tw Cen MT"/>
      <family val="2"/>
      <scheme val="major"/>
    </font>
    <font>
      <sz val="11"/>
      <color theme="1"/>
      <name val="Tw Cen MT"/>
      <family val="2"/>
      <scheme val="major"/>
    </font>
    <font>
      <sz val="11"/>
      <color theme="0"/>
      <name val="Tw Cen MT"/>
      <family val="2"/>
      <scheme val="major"/>
    </font>
    <font>
      <b/>
      <sz val="36"/>
      <color theme="1"/>
      <name val="Tw Cen MT"/>
      <family val="2"/>
      <scheme val="major"/>
    </font>
    <font>
      <b/>
      <sz val="16"/>
      <color theme="1"/>
      <name val="Tw Cen MT"/>
      <family val="2"/>
      <scheme val="major"/>
    </font>
    <font>
      <sz val="36"/>
      <color theme="1"/>
      <name val="Tw Cen MT"/>
      <family val="2"/>
      <scheme val="major"/>
    </font>
    <font>
      <b/>
      <sz val="28"/>
      <color theme="1"/>
      <name val="Tw Cen MT"/>
      <family val="2"/>
      <scheme val="major"/>
    </font>
    <font>
      <b/>
      <sz val="12"/>
      <color theme="1"/>
      <name val="Tw Cen MT"/>
      <family val="2"/>
      <scheme val="minor"/>
    </font>
    <font>
      <b/>
      <sz val="18"/>
      <name val="Tw Cen MT"/>
      <family val="2"/>
      <scheme val="major"/>
    </font>
    <font>
      <b/>
      <sz val="20"/>
      <color theme="0"/>
      <name val="Tw Cen MT"/>
      <family val="2"/>
      <scheme val="major"/>
    </font>
    <font>
      <b/>
      <sz val="24"/>
      <color rgb="FF0070C0"/>
      <name val="Tw Cen MT"/>
      <family val="2"/>
      <scheme val="minor"/>
    </font>
    <font>
      <sz val="12"/>
      <color theme="1"/>
      <name val="Tw Cen MT"/>
      <family val="2"/>
      <scheme val="minor"/>
    </font>
    <font>
      <b/>
      <sz val="12"/>
      <color rgb="FF0070C0"/>
      <name val="Tw Cen MT"/>
      <family val="2"/>
      <scheme val="minor"/>
    </font>
    <font>
      <sz val="12"/>
      <color theme="1"/>
      <name val="Tw Cen MT"/>
      <family val="2"/>
      <scheme val="major"/>
    </font>
    <font>
      <b/>
      <sz val="12"/>
      <color theme="1"/>
      <name val="Tw Cen MT"/>
      <family val="2"/>
      <scheme val="major"/>
    </font>
    <font>
      <b/>
      <sz val="16"/>
      <color theme="0"/>
      <name val="Tw Cen MT"/>
      <family val="2"/>
      <scheme val="major"/>
    </font>
    <font>
      <b/>
      <sz val="14"/>
      <color rgb="FF333333"/>
      <name val="Tw Cen MT"/>
      <family val="2"/>
      <scheme val="minor"/>
    </font>
    <font>
      <sz val="11"/>
      <color rgb="FFFF0000"/>
      <name val="Tw Cen MT"/>
      <family val="2"/>
      <charset val="238"/>
      <scheme val="minor"/>
    </font>
    <font>
      <b/>
      <sz val="20"/>
      <name val="Tw Cen MT"/>
      <family val="2"/>
      <scheme val="major"/>
    </font>
    <font>
      <b/>
      <sz val="20"/>
      <color theme="1"/>
      <name val="Tw Cen MT"/>
      <family val="2"/>
      <scheme val="major"/>
    </font>
  </fonts>
  <fills count="20">
    <fill>
      <patternFill patternType="none"/>
    </fill>
    <fill>
      <patternFill patternType="gray125"/>
    </fill>
    <fill>
      <patternFill patternType="solid">
        <fgColor theme="4"/>
        <bgColor indexed="64"/>
      </patternFill>
    </fill>
    <fill>
      <patternFill patternType="solid">
        <fgColor theme="1" tint="0.24994659260841701"/>
        <bgColor theme="1"/>
      </patternFill>
    </fill>
    <fill>
      <patternFill patternType="solid">
        <fgColor theme="2" tint="-9.9978637043366805E-2"/>
        <bgColor indexed="64"/>
      </patternFill>
    </fill>
    <fill>
      <patternFill patternType="solid">
        <fgColor rgb="FFF5F8FF"/>
        <bgColor indexed="64"/>
      </patternFill>
    </fill>
    <fill>
      <patternFill patternType="solid">
        <fgColor rgb="FFCCCC66"/>
        <bgColor indexed="64"/>
      </patternFill>
    </fill>
    <fill>
      <patternFill patternType="solid">
        <fgColor rgb="FFA6BF73"/>
        <bgColor theme="6"/>
      </patternFill>
    </fill>
    <fill>
      <patternFill patternType="solid">
        <fgColor rgb="FFA6BF73"/>
        <bgColor indexed="64"/>
      </patternFill>
    </fill>
    <fill>
      <patternFill patternType="solid">
        <fgColor rgb="FF80B380"/>
        <bgColor indexed="64"/>
      </patternFill>
    </fill>
    <fill>
      <patternFill patternType="solid">
        <fgColor rgb="FF80B380"/>
        <bgColor theme="6"/>
      </patternFill>
    </fill>
    <fill>
      <patternFill patternType="solid">
        <fgColor rgb="FF59A68C"/>
        <bgColor indexed="64"/>
      </patternFill>
    </fill>
    <fill>
      <patternFill patternType="solid">
        <fgColor rgb="FF59A68C"/>
        <bgColor theme="6"/>
      </patternFill>
    </fill>
    <fill>
      <patternFill patternType="solid">
        <fgColor rgb="FF339999"/>
        <bgColor indexed="64"/>
      </patternFill>
    </fill>
    <fill>
      <patternFill patternType="solid">
        <fgColor rgb="FF339999"/>
        <bgColor theme="6"/>
      </patternFill>
    </fill>
    <fill>
      <patternFill patternType="solid">
        <fgColor rgb="FF66B2B2"/>
        <bgColor indexed="64"/>
      </patternFill>
    </fill>
    <fill>
      <patternFill patternType="solid">
        <fgColor rgb="FF66B2B2"/>
        <bgColor theme="6"/>
      </patternFill>
    </fill>
    <fill>
      <patternFill patternType="solid">
        <fgColor rgb="FF99CCCC"/>
        <bgColor indexed="64"/>
      </patternFill>
    </fill>
    <fill>
      <patternFill patternType="solid">
        <fgColor rgb="FF99CCCC"/>
        <bgColor theme="6"/>
      </patternFill>
    </fill>
    <fill>
      <patternFill patternType="solid">
        <fgColor theme="0" tint="-4.9989318521683403E-2"/>
        <bgColor indexed="64"/>
      </patternFill>
    </fill>
  </fills>
  <borders count="6">
    <border>
      <left/>
      <right/>
      <top/>
      <bottom/>
      <diagonal/>
    </border>
    <border>
      <left/>
      <right/>
      <top style="thin">
        <color theme="0" tint="-0.24994659260841701"/>
      </top>
      <bottom style="thin">
        <color theme="0" tint="-0.24994659260841701"/>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2" borderId="0" applyNumberFormat="0" applyProtection="0">
      <alignment vertical="center"/>
    </xf>
    <xf numFmtId="14" fontId="1" fillId="0" borderId="0">
      <alignment horizontal="left" vertical="center"/>
    </xf>
  </cellStyleXfs>
  <cellXfs count="67">
    <xf numFmtId="0" fontId="0" fillId="0" borderId="0" xfId="0"/>
    <xf numFmtId="0" fontId="3" fillId="0" borderId="0" xfId="0" applyFont="1"/>
    <xf numFmtId="0" fontId="5" fillId="0" borderId="0" xfId="0" applyFont="1" applyAlignment="1">
      <alignment horizontal="center" vertical="center"/>
    </xf>
    <xf numFmtId="0" fontId="7" fillId="0" borderId="0" xfId="0" applyFont="1"/>
    <xf numFmtId="0" fontId="8" fillId="0" borderId="0" xfId="0" applyFont="1"/>
    <xf numFmtId="0" fontId="11"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5" fillId="0" borderId="0" xfId="0" applyFont="1"/>
    <xf numFmtId="0" fontId="7" fillId="0" borderId="0" xfId="0" applyFont="1" applyAlignment="1">
      <alignment horizontal="center"/>
    </xf>
    <xf numFmtId="0" fontId="14" fillId="0" borderId="0" xfId="0" applyFont="1" applyAlignment="1">
      <alignment horizontal="center" vertical="center"/>
    </xf>
    <xf numFmtId="0" fontId="0" fillId="5" borderId="0" xfId="0" applyFill="1"/>
    <xf numFmtId="9" fontId="7" fillId="0" borderId="0" xfId="0" applyNumberFormat="1" applyFont="1"/>
    <xf numFmtId="0" fontId="17" fillId="5" borderId="0" xfId="0" applyFont="1" applyFill="1"/>
    <xf numFmtId="0" fontId="7" fillId="0" borderId="0" xfId="0" applyFont="1" applyAlignment="1">
      <alignment horizontal="center" vertical="center" wrapText="1"/>
    </xf>
    <xf numFmtId="0" fontId="0" fillId="0" borderId="0" xfId="0" applyAlignment="1">
      <alignment horizontal="center" vertical="center"/>
    </xf>
    <xf numFmtId="0" fontId="13" fillId="0" borderId="0" xfId="0" applyFont="1" applyAlignment="1">
      <alignment horizontal="center"/>
    </xf>
    <xf numFmtId="0" fontId="3" fillId="0" borderId="0" xfId="0" applyFont="1" applyAlignment="1">
      <alignment horizontal="center" vertical="center"/>
    </xf>
    <xf numFmtId="0" fontId="15" fillId="3" borderId="0" xfId="0" applyFont="1" applyFill="1" applyAlignment="1">
      <alignment horizontal="center" vertical="center"/>
    </xf>
    <xf numFmtId="0" fontId="5" fillId="6" borderId="0" xfId="0" applyFont="1" applyFill="1" applyAlignment="1">
      <alignment horizontal="center" vertical="center"/>
    </xf>
    <xf numFmtId="164" fontId="5" fillId="6" borderId="0" xfId="0" applyNumberFormat="1" applyFont="1" applyFill="1" applyAlignment="1">
      <alignment horizontal="center" vertical="center"/>
    </xf>
    <xf numFmtId="0" fontId="5" fillId="8" borderId="0" xfId="0" applyFont="1" applyFill="1" applyAlignment="1">
      <alignment horizontal="center" vertical="center"/>
    </xf>
    <xf numFmtId="164" fontId="5" fillId="8" borderId="0" xfId="0" applyNumberFormat="1" applyFont="1" applyFill="1" applyAlignment="1">
      <alignment horizontal="center" vertical="center"/>
    </xf>
    <xf numFmtId="0" fontId="5" fillId="8" borderId="0" xfId="0" applyFont="1" applyFill="1" applyAlignment="1">
      <alignment horizontal="center"/>
    </xf>
    <xf numFmtId="0" fontId="6" fillId="10" borderId="0" xfId="0" applyFont="1" applyFill="1" applyAlignment="1">
      <alignment horizontal="center" vertical="center"/>
    </xf>
    <xf numFmtId="0" fontId="6" fillId="12" borderId="0" xfId="0" applyFont="1" applyFill="1" applyAlignment="1">
      <alignment horizontal="center" vertical="center"/>
    </xf>
    <xf numFmtId="0" fontId="6" fillId="14" borderId="0" xfId="0" applyFont="1" applyFill="1" applyAlignment="1">
      <alignment horizontal="center" vertical="center"/>
    </xf>
    <xf numFmtId="0" fontId="6" fillId="16" borderId="0" xfId="0" applyFont="1" applyFill="1" applyAlignment="1">
      <alignment horizontal="center" vertical="center"/>
    </xf>
    <xf numFmtId="0" fontId="6" fillId="18" borderId="0" xfId="0" applyFont="1" applyFill="1" applyAlignment="1">
      <alignment horizontal="center" vertical="center"/>
    </xf>
    <xf numFmtId="0" fontId="19" fillId="0" borderId="1" xfId="0" applyFont="1" applyBorder="1" applyAlignment="1">
      <alignment horizontal="left"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23" fillId="5" borderId="0" xfId="0" applyFont="1" applyFill="1"/>
    <xf numFmtId="10" fontId="0" fillId="0" borderId="0" xfId="0" applyNumberFormat="1"/>
    <xf numFmtId="0" fontId="13" fillId="11" borderId="0" xfId="0" applyFont="1" applyFill="1" applyAlignment="1">
      <alignment horizontal="center"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vertical="center" wrapText="1"/>
    </xf>
    <xf numFmtId="0" fontId="13" fillId="11" borderId="0" xfId="0" applyFont="1" applyFill="1" applyAlignment="1">
      <alignment horizontal="center" vertical="center" wrapText="1"/>
    </xf>
    <xf numFmtId="0" fontId="0" fillId="0" borderId="0" xfId="0" applyAlignment="1">
      <alignment horizontal="left" vertical="center" wrapText="1"/>
    </xf>
    <xf numFmtId="0" fontId="21" fillId="0" borderId="0" xfId="0" applyFont="1" applyAlignment="1">
      <alignment horizontal="center" vertical="center"/>
    </xf>
    <xf numFmtId="0" fontId="12" fillId="4" borderId="0" xfId="0" applyFont="1" applyFill="1" applyAlignment="1">
      <alignment horizontal="center" vertical="center"/>
    </xf>
    <xf numFmtId="0" fontId="4" fillId="17" borderId="0" xfId="1" applyFont="1" applyFill="1" applyAlignment="1">
      <alignment horizontal="center" vertical="center"/>
    </xf>
    <xf numFmtId="0" fontId="10" fillId="7" borderId="0" xfId="0" applyFont="1" applyFill="1" applyAlignment="1">
      <alignment horizontal="center" vertical="center"/>
    </xf>
    <xf numFmtId="0" fontId="4" fillId="6" borderId="0" xfId="1" applyFont="1" applyFill="1" applyAlignment="1">
      <alignment horizontal="center" vertical="center"/>
    </xf>
    <xf numFmtId="0" fontId="4" fillId="9" borderId="0" xfId="1" applyFont="1" applyFill="1" applyAlignment="1">
      <alignment horizontal="center" vertical="center"/>
    </xf>
    <xf numFmtId="0" fontId="4" fillId="11" borderId="0" xfId="1" applyFont="1" applyFill="1" applyAlignment="1">
      <alignment horizontal="center" vertical="center"/>
    </xf>
    <xf numFmtId="0" fontId="4" fillId="13" borderId="0" xfId="1" applyFont="1" applyFill="1" applyAlignment="1">
      <alignment horizontal="center" vertical="center"/>
    </xf>
    <xf numFmtId="0" fontId="4" fillId="15" borderId="0" xfId="1" applyFont="1" applyFill="1" applyAlignment="1">
      <alignment horizontal="center" vertical="center"/>
    </xf>
    <xf numFmtId="0" fontId="13" fillId="5" borderId="0" xfId="0" applyFont="1" applyFill="1" applyAlignment="1">
      <alignment horizontal="center" vertical="center" wrapText="1"/>
    </xf>
    <xf numFmtId="0" fontId="18" fillId="5" borderId="0" xfId="0" applyFont="1" applyFill="1" applyAlignment="1">
      <alignment horizontal="center" vertical="center"/>
    </xf>
    <xf numFmtId="0" fontId="3" fillId="5" borderId="0" xfId="0" applyFont="1" applyFill="1" applyAlignment="1">
      <alignment horizontal="center" vertical="center" wrapText="1"/>
    </xf>
    <xf numFmtId="0" fontId="3" fillId="5" borderId="0" xfId="0" applyFont="1" applyFill="1" applyAlignment="1">
      <alignment horizontal="center" vertical="center"/>
    </xf>
    <xf numFmtId="0" fontId="16" fillId="5" borderId="0" xfId="0" applyFont="1" applyFill="1" applyAlignment="1">
      <alignment horizontal="center" vertical="center"/>
    </xf>
    <xf numFmtId="0" fontId="16" fillId="5" borderId="2" xfId="0" applyFont="1" applyFill="1" applyBorder="1" applyAlignment="1">
      <alignment horizontal="center" vertical="center"/>
    </xf>
    <xf numFmtId="0" fontId="9" fillId="5" borderId="0" xfId="0" applyFont="1" applyFill="1" applyAlignment="1">
      <alignment horizontal="center" vertical="center"/>
    </xf>
    <xf numFmtId="0" fontId="22" fillId="5" borderId="0" xfId="0" applyFont="1" applyFill="1" applyAlignment="1">
      <alignment horizontal="center" vertical="center"/>
    </xf>
    <xf numFmtId="0" fontId="22" fillId="5" borderId="2" xfId="0" applyFont="1" applyFill="1" applyBorder="1" applyAlignment="1">
      <alignment horizontal="center" vertical="center"/>
    </xf>
    <xf numFmtId="0" fontId="3" fillId="5" borderId="0" xfId="0" applyFont="1" applyFill="1" applyAlignment="1">
      <alignment horizontal="center"/>
    </xf>
    <xf numFmtId="0" fontId="13" fillId="5" borderId="0" xfId="0" applyFont="1" applyFill="1" applyAlignment="1">
      <alignment horizontal="center"/>
    </xf>
    <xf numFmtId="0" fontId="24" fillId="15" borderId="0" xfId="1" applyFont="1" applyFill="1" applyAlignment="1" applyProtection="1">
      <alignment horizontal="center" vertical="center"/>
      <protection locked="0"/>
    </xf>
    <xf numFmtId="0" fontId="25" fillId="19" borderId="3" xfId="0" applyFont="1" applyFill="1" applyBorder="1" applyAlignment="1" applyProtection="1">
      <alignment horizontal="center" vertical="center"/>
      <protection locked="0"/>
    </xf>
    <xf numFmtId="0" fontId="25" fillId="19" borderId="4" xfId="0" applyFont="1" applyFill="1" applyBorder="1" applyAlignment="1" applyProtection="1">
      <alignment horizontal="center" vertical="center"/>
      <protection locked="0"/>
    </xf>
    <xf numFmtId="0" fontId="25" fillId="19" borderId="5" xfId="0" applyFont="1" applyFill="1" applyBorder="1" applyAlignment="1" applyProtection="1">
      <alignment horizontal="center" vertical="center"/>
      <protection locked="0"/>
    </xf>
  </cellXfs>
  <cellStyles count="3">
    <cellStyle name="Fecha" xfId="2" xr:uid="{00000000-0005-0000-0000-000001000000}"/>
    <cellStyle name="Heading 1" xfId="1" builtinId="16" customBuiltin="1"/>
    <cellStyle name="Normal" xfId="0" builtinId="0"/>
  </cellStyles>
  <dxfs count="133">
    <dxf>
      <font>
        <b val="0"/>
        <i val="0"/>
        <strike val="0"/>
        <condense val="0"/>
        <extend val="0"/>
        <outline val="0"/>
        <shadow val="0"/>
        <u val="none"/>
        <vertAlign val="baseline"/>
        <sz val="14"/>
        <color theme="1"/>
        <name val="Tw Cen MT"/>
        <family val="2"/>
        <scheme val="major"/>
      </font>
      <fill>
        <patternFill patternType="solid">
          <fgColor indexed="64"/>
          <bgColor rgb="FFA6BF73"/>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Tw Cen MT"/>
        <family val="2"/>
        <scheme val="major"/>
      </font>
      <fill>
        <patternFill patternType="solid">
          <fgColor indexed="64"/>
          <bgColor rgb="FFA6BF73"/>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Tw Cen MT"/>
        <family val="2"/>
        <scheme val="major"/>
      </font>
      <fill>
        <patternFill patternType="solid">
          <fgColor indexed="64"/>
          <bgColor rgb="FFA6BF73"/>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Tw Cen MT"/>
        <family val="2"/>
        <scheme val="major"/>
      </font>
      <fill>
        <patternFill patternType="solid">
          <fgColor indexed="64"/>
          <bgColor rgb="FFA6BF73"/>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Tw Cen MT"/>
        <family val="2"/>
        <scheme val="major"/>
      </font>
      <fill>
        <patternFill patternType="solid">
          <fgColor indexed="64"/>
          <bgColor rgb="FFCCCC66"/>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Tw Cen MT"/>
        <family val="2"/>
        <scheme val="major"/>
      </font>
      <fill>
        <patternFill patternType="solid">
          <fgColor indexed="64"/>
          <bgColor rgb="FFCCCC66"/>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Tw Cen MT"/>
        <family val="2"/>
        <scheme val="major"/>
      </font>
      <fill>
        <patternFill patternType="solid">
          <fgColor indexed="64"/>
          <bgColor rgb="FFCCCC66"/>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Tw Cen MT"/>
        <family val="2"/>
        <scheme val="major"/>
      </font>
      <fill>
        <patternFill patternType="solid">
          <fgColor indexed="64"/>
          <bgColor rgb="FFCCCC66"/>
        </patternFill>
      </fill>
      <alignment horizontal="center" vertical="center" textRotation="0" wrapText="0" indent="0" justifyLastLine="0" shrinkToFit="0" readingOrder="0"/>
    </dxf>
    <dxf>
      <fill>
        <patternFill>
          <bgColor rgb="FFF5D547"/>
        </patternFill>
      </fill>
    </dxf>
    <dxf>
      <fill>
        <patternFill>
          <bgColor rgb="FFF4971B"/>
        </patternFill>
      </fill>
    </dxf>
    <dxf>
      <fill>
        <patternFill>
          <bgColor rgb="FFDE584E"/>
        </patternFill>
      </fill>
    </dxf>
    <dxf>
      <fill>
        <patternFill patternType="solid">
          <fgColor auto="1"/>
          <bgColor rgb="FF3FA34D"/>
        </patternFill>
      </fill>
    </dxf>
    <dxf>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ont>
        <b/>
        <i val="0"/>
        <strike val="0"/>
        <condense val="0"/>
        <extend val="0"/>
        <outline val="0"/>
        <shadow val="0"/>
        <u val="none"/>
        <vertAlign val="baseline"/>
        <sz val="11"/>
        <color theme="1"/>
        <name val="Tw Cen MT"/>
        <scheme val="minor"/>
      </font>
    </dxf>
    <dxf>
      <alignment horizontal="left" vertical="center" textRotation="0" wrapText="0" indent="0" justifyLastLine="0" shrinkToFit="0" readingOrder="0"/>
    </dxf>
    <dxf>
      <alignment horizontal="left" vertical="center" textRotation="0" wrapText="0" indent="0" justifyLastLine="0" shrinkToFit="0" readingOrder="0"/>
    </dxf>
    <dxf>
      <alignment horizontal="general" vertical="center" textRotation="0" wrapText="1"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ont>
        <b/>
      </font>
      <numFmt numFmtId="0" formatCode="General"/>
      <alignment horizontal="center" vertical="center" textRotation="0" wrapText="0" indent="0" justifyLastLine="0" shrinkToFit="0" readingOrder="0"/>
    </dxf>
    <dxf>
      <font>
        <b/>
      </font>
      <alignment horizontal="center" vertical="center" textRotation="0" wrapText="0" indent="0" justifyLastLine="0" shrinkToFit="0" readingOrder="0"/>
    </dxf>
    <dxf>
      <font>
        <b/>
      </font>
      <numFmt numFmtId="0" formatCode="General"/>
      <alignment horizontal="center" vertical="center" textRotation="0" wrapText="0" indent="0" justifyLastLine="0" shrinkToFit="0" readingOrder="0"/>
    </dxf>
    <dxf>
      <alignment horizontal="left" vertical="center" textRotation="0" wrapText="0" indent="0" justifyLastLine="0" shrinkToFit="0" readingOrder="0"/>
    </dxf>
    <dxf>
      <font>
        <b/>
        <i val="0"/>
        <strike val="0"/>
        <condense val="0"/>
        <extend val="0"/>
        <outline val="0"/>
        <shadow val="0"/>
        <u val="none"/>
        <vertAlign val="baseline"/>
        <sz val="12"/>
        <color theme="1"/>
        <name val="Tw Cen MT"/>
        <scheme val="minor"/>
      </font>
      <fill>
        <patternFill patternType="solid">
          <fgColor indexed="64"/>
          <bgColor rgb="FF59A68C"/>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99CCCC"/>
        </patternFill>
      </fill>
      <alignment horizontal="center" vertical="center" textRotation="0" wrapText="0" indent="0" justifyLastLine="0" shrinkToFit="0" readingOrder="0"/>
    </dxf>
    <dxf>
      <font>
        <strike val="0"/>
        <outline val="0"/>
        <shadow val="0"/>
        <u val="none"/>
        <vertAlign val="baseline"/>
        <sz val="14"/>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i val="0"/>
        <strike val="0"/>
        <condense val="0"/>
        <extend val="0"/>
        <outline val="0"/>
        <shadow val="0"/>
        <u val="none"/>
        <vertAlign val="baseline"/>
        <sz val="14"/>
        <color theme="1"/>
        <name val="Tw Cen MT"/>
        <family val="2"/>
        <scheme val="major"/>
      </font>
      <fill>
        <patternFill patternType="solid">
          <fgColor theme="6"/>
          <bgColor rgb="FF99CCCC"/>
        </patternFill>
      </fill>
      <alignment horizontal="center" vertical="center" textRotation="0" wrapText="0" indent="0" justifyLastLine="0" shrinkToFit="0" readingOrder="0"/>
    </dxf>
    <dxf>
      <font>
        <b/>
        <strike val="0"/>
        <outline val="0"/>
        <shadow val="0"/>
        <u val="none"/>
        <vertAlign val="baseline"/>
        <sz val="12"/>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i val="0"/>
        <strike val="0"/>
        <condense val="0"/>
        <extend val="0"/>
        <outline val="0"/>
        <shadow val="0"/>
        <u val="none"/>
        <vertAlign val="baseline"/>
        <sz val="14"/>
        <color theme="1"/>
        <name val="Tw Cen MT"/>
        <family val="2"/>
        <scheme val="major"/>
      </font>
      <fill>
        <patternFill patternType="solid">
          <fgColor theme="6"/>
          <bgColor rgb="FF99CCCC"/>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Tw Cen MT"/>
        <scheme val="maj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dxf>
    <dxf>
      <font>
        <b/>
        <i val="0"/>
        <strike val="0"/>
        <condense val="0"/>
        <extend val="0"/>
        <outline val="0"/>
        <shadow val="0"/>
        <u val="none"/>
        <vertAlign val="baseline"/>
        <sz val="14"/>
        <color theme="1"/>
        <name val="Tw Cen MT"/>
        <family val="2"/>
        <scheme val="major"/>
      </font>
      <fill>
        <patternFill patternType="solid">
          <fgColor theme="6"/>
          <bgColor rgb="FF99CCCC"/>
        </patternFill>
      </fill>
      <alignment horizontal="center" vertical="center" textRotation="0" wrapText="0" indent="0" justifyLastLine="0" shrinkToFit="0" readingOrder="0"/>
    </dxf>
    <dxf>
      <font>
        <strike val="0"/>
        <outline val="0"/>
        <shadow val="0"/>
        <u val="none"/>
        <vertAlign val="baseline"/>
        <sz val="12"/>
        <color theme="1"/>
        <name val="Tw Cen MT"/>
        <scheme val="major"/>
      </font>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int="-0.24994659260841701"/>
        </top>
        <bottom style="thin">
          <color theme="0" tint="-0.24994659260841701"/>
        </bottom>
      </border>
    </dxf>
    <dxf>
      <border outline="0">
        <top style="thin">
          <color theme="0" tint="-0.24994659260841701"/>
        </top>
      </border>
    </dxf>
    <dxf>
      <font>
        <b/>
        <i val="0"/>
        <strike val="0"/>
        <condense val="0"/>
        <extend val="0"/>
        <outline val="0"/>
        <shadow val="0"/>
        <u val="none"/>
        <vertAlign val="baseline"/>
        <sz val="14"/>
        <color theme="1"/>
        <name val="Tw Cen MT"/>
        <scheme val="major"/>
      </font>
      <fill>
        <patternFill patternType="solid">
          <fgColor theme="6"/>
          <bgColor rgb="FF99CCCC"/>
        </patternFill>
      </fill>
      <alignment horizontal="center" vertical="center" textRotation="0" wrapText="0" indent="0" justifyLastLine="0" shrinkToFit="0" readingOrder="0"/>
    </dxf>
    <dxf>
      <font>
        <strike val="0"/>
        <outline val="0"/>
        <shadow val="0"/>
        <u val="none"/>
        <vertAlign val="baseline"/>
        <name val="Tw Cen MT"/>
        <scheme val="major"/>
      </font>
    </dxf>
    <dxf>
      <font>
        <b/>
        <i val="0"/>
        <strike val="0"/>
        <condense val="0"/>
        <extend val="0"/>
        <outline val="0"/>
        <shadow val="0"/>
        <u val="none"/>
        <vertAlign val="baseline"/>
        <sz val="14"/>
        <color theme="1"/>
        <name val="Tw Cen MT"/>
        <scheme val="major"/>
      </font>
      <fill>
        <patternFill patternType="solid">
          <fgColor theme="6"/>
          <bgColor rgb="FF99CCCC"/>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66B2B2"/>
        </patternFill>
      </fill>
      <alignment horizontal="center" vertical="center" textRotation="0" wrapText="0" indent="0" justifyLastLine="0" shrinkToFit="0" readingOrder="0"/>
    </dxf>
    <dxf>
      <font>
        <strike val="0"/>
        <outline val="0"/>
        <shadow val="0"/>
        <u val="none"/>
        <vertAlign val="baseline"/>
        <sz val="14"/>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i val="0"/>
        <strike val="0"/>
        <condense val="0"/>
        <extend val="0"/>
        <outline val="0"/>
        <shadow val="0"/>
        <u val="none"/>
        <vertAlign val="baseline"/>
        <sz val="14"/>
        <color theme="1"/>
        <name val="Tw Cen MT"/>
        <family val="2"/>
        <scheme val="major"/>
      </font>
      <fill>
        <patternFill patternType="solid">
          <fgColor theme="6"/>
          <bgColor rgb="FF66B2B2"/>
        </patternFill>
      </fill>
      <alignment horizontal="center" vertical="center" textRotation="0" wrapText="0" indent="0" justifyLastLine="0" shrinkToFit="0" readingOrder="0"/>
    </dxf>
    <dxf>
      <font>
        <b/>
        <strike val="0"/>
        <outline val="0"/>
        <shadow val="0"/>
        <u val="none"/>
        <vertAlign val="baseline"/>
        <sz val="12"/>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i val="0"/>
        <strike val="0"/>
        <condense val="0"/>
        <extend val="0"/>
        <outline val="0"/>
        <shadow val="0"/>
        <u val="none"/>
        <vertAlign val="baseline"/>
        <sz val="14"/>
        <color theme="1"/>
        <name val="Tw Cen MT"/>
        <family val="2"/>
        <scheme val="major"/>
      </font>
      <fill>
        <patternFill patternType="solid">
          <fgColor theme="6"/>
          <bgColor rgb="FF66B2B2"/>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Tw Cen MT"/>
        <scheme val="maj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dxf>
    <dxf>
      <font>
        <b/>
        <i val="0"/>
        <strike val="0"/>
        <condense val="0"/>
        <extend val="0"/>
        <outline val="0"/>
        <shadow val="0"/>
        <u val="none"/>
        <vertAlign val="baseline"/>
        <sz val="14"/>
        <color theme="1"/>
        <name val="Tw Cen MT"/>
        <family val="2"/>
        <scheme val="major"/>
      </font>
      <fill>
        <patternFill patternType="solid">
          <fgColor theme="6"/>
          <bgColor rgb="FF66B2B2"/>
        </patternFill>
      </fill>
      <alignment horizontal="center" vertical="center" textRotation="0" wrapText="0" indent="0" justifyLastLine="0" shrinkToFit="0" readingOrder="0"/>
    </dxf>
    <dxf>
      <font>
        <strike val="0"/>
        <outline val="0"/>
        <shadow val="0"/>
        <u val="none"/>
        <vertAlign val="baseline"/>
        <sz val="12"/>
        <color theme="1"/>
        <name val="Tw Cen MT"/>
        <scheme val="major"/>
      </font>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int="-0.24994659260841701"/>
        </top>
        <bottom style="thin">
          <color theme="0" tint="-0.24994659260841701"/>
        </bottom>
      </border>
    </dxf>
    <dxf>
      <border outline="0">
        <top style="thin">
          <color theme="0" tint="-0.24994659260841701"/>
        </top>
      </border>
    </dxf>
    <dxf>
      <font>
        <b/>
        <i val="0"/>
        <strike val="0"/>
        <condense val="0"/>
        <extend val="0"/>
        <outline val="0"/>
        <shadow val="0"/>
        <u val="none"/>
        <vertAlign val="baseline"/>
        <sz val="14"/>
        <color theme="1"/>
        <name val="Tw Cen MT"/>
        <scheme val="major"/>
      </font>
      <fill>
        <patternFill patternType="solid">
          <fgColor theme="6"/>
          <bgColor rgb="FF66B2B2"/>
        </patternFill>
      </fill>
      <alignment horizontal="center" vertical="center" textRotation="0" wrapText="0" indent="0" justifyLastLine="0" shrinkToFit="0" readingOrder="0"/>
    </dxf>
    <dxf>
      <font>
        <strike val="0"/>
        <outline val="0"/>
        <shadow val="0"/>
        <u val="none"/>
        <vertAlign val="baseline"/>
        <name val="Tw Cen MT"/>
        <scheme val="major"/>
      </font>
    </dxf>
    <dxf>
      <font>
        <b/>
        <i val="0"/>
        <strike val="0"/>
        <condense val="0"/>
        <extend val="0"/>
        <outline val="0"/>
        <shadow val="0"/>
        <u val="none"/>
        <vertAlign val="baseline"/>
        <sz val="14"/>
        <color theme="1"/>
        <name val="Tw Cen MT"/>
        <scheme val="major"/>
      </font>
      <fill>
        <patternFill patternType="solid">
          <fgColor theme="6"/>
          <bgColor rgb="FF66B2B2"/>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339999"/>
        </patternFill>
      </fill>
      <alignment horizontal="center" vertical="center" textRotation="0" wrapText="0" indent="0" justifyLastLine="0" shrinkToFit="0" readingOrder="0"/>
    </dxf>
    <dxf>
      <font>
        <strike val="0"/>
        <outline val="0"/>
        <shadow val="0"/>
        <u val="none"/>
        <vertAlign val="baseline"/>
        <sz val="14"/>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i val="0"/>
        <strike val="0"/>
        <condense val="0"/>
        <extend val="0"/>
        <outline val="0"/>
        <shadow val="0"/>
        <u val="none"/>
        <vertAlign val="baseline"/>
        <sz val="14"/>
        <color theme="1"/>
        <name val="Tw Cen MT"/>
        <family val="2"/>
        <scheme val="major"/>
      </font>
      <fill>
        <patternFill patternType="solid">
          <fgColor theme="6"/>
          <bgColor rgb="FF339999"/>
        </patternFill>
      </fill>
      <alignment horizontal="center" vertical="center" textRotation="0" wrapText="0" indent="0" justifyLastLine="0" shrinkToFit="0" readingOrder="0"/>
    </dxf>
    <dxf>
      <font>
        <b/>
        <strike val="0"/>
        <outline val="0"/>
        <shadow val="0"/>
        <u val="none"/>
        <vertAlign val="baseline"/>
        <sz val="12"/>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i val="0"/>
        <strike val="0"/>
        <condense val="0"/>
        <extend val="0"/>
        <outline val="0"/>
        <shadow val="0"/>
        <u val="none"/>
        <vertAlign val="baseline"/>
        <sz val="14"/>
        <color theme="1"/>
        <name val="Tw Cen MT"/>
        <family val="2"/>
        <scheme val="major"/>
      </font>
      <fill>
        <patternFill patternType="solid">
          <fgColor theme="6"/>
          <bgColor rgb="FF339999"/>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Tw Cen MT"/>
        <scheme val="maj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dxf>
    <dxf>
      <font>
        <b/>
        <i val="0"/>
        <strike val="0"/>
        <condense val="0"/>
        <extend val="0"/>
        <outline val="0"/>
        <shadow val="0"/>
        <u val="none"/>
        <vertAlign val="baseline"/>
        <sz val="14"/>
        <color theme="1"/>
        <name val="Tw Cen MT"/>
        <family val="2"/>
        <scheme val="major"/>
      </font>
      <fill>
        <patternFill patternType="solid">
          <fgColor theme="6"/>
          <bgColor rgb="FF339999"/>
        </patternFill>
      </fill>
      <alignment horizontal="center" vertical="center" textRotation="0" wrapText="0" indent="0" justifyLastLine="0" shrinkToFit="0" readingOrder="0"/>
    </dxf>
    <dxf>
      <font>
        <strike val="0"/>
        <outline val="0"/>
        <shadow val="0"/>
        <u val="none"/>
        <vertAlign val="baseline"/>
        <sz val="12"/>
        <color theme="1"/>
        <name val="Tw Cen MT"/>
        <scheme val="major"/>
      </font>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int="-0.24994659260841701"/>
        </top>
        <bottom style="thin">
          <color theme="0" tint="-0.24994659260841701"/>
        </bottom>
      </border>
    </dxf>
    <dxf>
      <border outline="0">
        <top style="thin">
          <color theme="0" tint="-0.24994659260841701"/>
        </top>
      </border>
    </dxf>
    <dxf>
      <font>
        <b/>
        <i val="0"/>
        <strike val="0"/>
        <condense val="0"/>
        <extend val="0"/>
        <outline val="0"/>
        <shadow val="0"/>
        <u val="none"/>
        <vertAlign val="baseline"/>
        <sz val="14"/>
        <color theme="1"/>
        <name val="Tw Cen MT"/>
        <scheme val="major"/>
      </font>
      <fill>
        <patternFill patternType="solid">
          <fgColor theme="6"/>
          <bgColor rgb="FF339999"/>
        </patternFill>
      </fill>
      <alignment horizontal="center" vertical="center" textRotation="0" wrapText="0" indent="0" justifyLastLine="0" shrinkToFit="0" readingOrder="0"/>
    </dxf>
    <dxf>
      <font>
        <strike val="0"/>
        <outline val="0"/>
        <shadow val="0"/>
        <u val="none"/>
        <vertAlign val="baseline"/>
        <name val="Tw Cen MT"/>
        <scheme val="major"/>
      </font>
    </dxf>
    <dxf>
      <font>
        <b/>
        <i val="0"/>
        <strike val="0"/>
        <condense val="0"/>
        <extend val="0"/>
        <outline val="0"/>
        <shadow val="0"/>
        <u val="none"/>
        <vertAlign val="baseline"/>
        <sz val="14"/>
        <color theme="1"/>
        <name val="Tw Cen MT"/>
        <scheme val="major"/>
      </font>
      <fill>
        <patternFill patternType="solid">
          <fgColor theme="6"/>
          <bgColor rgb="FF339999"/>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59A68C"/>
        </patternFill>
      </fill>
      <alignment horizontal="center" vertical="center" textRotation="0" wrapText="0" indent="0" justifyLastLine="0" shrinkToFit="0" readingOrder="0"/>
    </dxf>
    <dxf>
      <font>
        <strike val="0"/>
        <outline val="0"/>
        <shadow val="0"/>
        <u val="none"/>
        <vertAlign val="baseline"/>
        <sz val="14"/>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i val="0"/>
        <strike val="0"/>
        <condense val="0"/>
        <extend val="0"/>
        <outline val="0"/>
        <shadow val="0"/>
        <u val="none"/>
        <vertAlign val="baseline"/>
        <sz val="14"/>
        <color theme="1"/>
        <name val="Tw Cen MT"/>
        <family val="2"/>
        <scheme val="major"/>
      </font>
      <fill>
        <patternFill patternType="solid">
          <fgColor theme="6"/>
          <bgColor rgb="FF59A68C"/>
        </patternFill>
      </fill>
      <alignment horizontal="center" vertical="center" textRotation="0" wrapText="0" indent="0" justifyLastLine="0" shrinkToFit="0" readingOrder="0"/>
    </dxf>
    <dxf>
      <font>
        <b/>
        <strike val="0"/>
        <outline val="0"/>
        <shadow val="0"/>
        <u val="none"/>
        <vertAlign val="baseline"/>
        <sz val="12"/>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i val="0"/>
        <strike val="0"/>
        <condense val="0"/>
        <extend val="0"/>
        <outline val="0"/>
        <shadow val="0"/>
        <u val="none"/>
        <vertAlign val="baseline"/>
        <sz val="14"/>
        <color theme="1"/>
        <name val="Tw Cen MT"/>
        <family val="2"/>
        <scheme val="major"/>
      </font>
      <fill>
        <patternFill patternType="solid">
          <fgColor theme="6"/>
          <bgColor rgb="FF59A68C"/>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Tw Cen MT"/>
        <scheme val="maj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dxf>
    <dxf>
      <font>
        <b/>
        <i val="0"/>
        <strike val="0"/>
        <condense val="0"/>
        <extend val="0"/>
        <outline val="0"/>
        <shadow val="0"/>
        <u val="none"/>
        <vertAlign val="baseline"/>
        <sz val="14"/>
        <color theme="1"/>
        <name val="Tw Cen MT"/>
        <family val="2"/>
        <scheme val="major"/>
      </font>
      <fill>
        <patternFill patternType="solid">
          <fgColor theme="6"/>
          <bgColor rgb="FF59A68C"/>
        </patternFill>
      </fill>
      <alignment horizontal="center" vertical="center" textRotation="0" wrapText="0" indent="0" justifyLastLine="0" shrinkToFit="0" readingOrder="0"/>
    </dxf>
    <dxf>
      <font>
        <strike val="0"/>
        <outline val="0"/>
        <shadow val="0"/>
        <u val="none"/>
        <vertAlign val="baseline"/>
        <sz val="12"/>
        <color theme="1"/>
        <name val="Tw Cen MT"/>
        <scheme val="major"/>
      </font>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int="-0.24994659260841701"/>
        </top>
        <bottom style="thin">
          <color theme="0" tint="-0.24994659260841701"/>
        </bottom>
      </border>
    </dxf>
    <dxf>
      <border outline="0">
        <top style="thin">
          <color theme="0" tint="-0.24994659260841701"/>
        </top>
      </border>
    </dxf>
    <dxf>
      <font>
        <b/>
        <i val="0"/>
        <strike val="0"/>
        <condense val="0"/>
        <extend val="0"/>
        <outline val="0"/>
        <shadow val="0"/>
        <u val="none"/>
        <vertAlign val="baseline"/>
        <sz val="14"/>
        <color theme="1"/>
        <name val="Tw Cen MT"/>
        <scheme val="major"/>
      </font>
      <fill>
        <patternFill patternType="solid">
          <fgColor theme="6"/>
          <bgColor rgb="FF59A68C"/>
        </patternFill>
      </fill>
      <alignment horizontal="center" vertical="center" textRotation="0" wrapText="0" indent="0" justifyLastLine="0" shrinkToFit="0" readingOrder="0"/>
    </dxf>
    <dxf>
      <font>
        <strike val="0"/>
        <outline val="0"/>
        <shadow val="0"/>
        <u val="none"/>
        <vertAlign val="baseline"/>
        <name val="Tw Cen MT"/>
        <scheme val="major"/>
      </font>
    </dxf>
    <dxf>
      <font>
        <b/>
        <i val="0"/>
        <strike val="0"/>
        <condense val="0"/>
        <extend val="0"/>
        <outline val="0"/>
        <shadow val="0"/>
        <u val="none"/>
        <vertAlign val="baseline"/>
        <sz val="14"/>
        <color theme="1"/>
        <name val="Tw Cen MT"/>
        <scheme val="major"/>
      </font>
      <fill>
        <patternFill patternType="solid">
          <fgColor theme="6"/>
          <bgColor rgb="FF59A68C"/>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80B380"/>
        </patternFill>
      </fill>
      <alignment horizontal="center" vertical="center" textRotation="0" wrapText="0" indent="0" justifyLastLine="0" shrinkToFit="0" readingOrder="0"/>
    </dxf>
    <dxf>
      <font>
        <strike val="0"/>
        <outline val="0"/>
        <shadow val="0"/>
        <u val="none"/>
        <vertAlign val="baseline"/>
        <sz val="14"/>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i val="0"/>
        <strike val="0"/>
        <condense val="0"/>
        <extend val="0"/>
        <outline val="0"/>
        <shadow val="0"/>
        <u val="none"/>
        <vertAlign val="baseline"/>
        <sz val="14"/>
        <color theme="1"/>
        <name val="Tw Cen MT"/>
        <family val="2"/>
        <scheme val="major"/>
      </font>
      <fill>
        <patternFill patternType="solid">
          <fgColor theme="6"/>
          <bgColor rgb="FF80B380"/>
        </patternFill>
      </fill>
      <alignment horizontal="center" vertical="center" textRotation="0" wrapText="0" indent="0" justifyLastLine="0" shrinkToFit="0" readingOrder="0"/>
    </dxf>
    <dxf>
      <font>
        <b/>
        <strike val="0"/>
        <outline val="0"/>
        <shadow val="0"/>
        <u val="none"/>
        <vertAlign val="baseline"/>
        <sz val="12"/>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i val="0"/>
        <strike val="0"/>
        <condense val="0"/>
        <extend val="0"/>
        <outline val="0"/>
        <shadow val="0"/>
        <u val="none"/>
        <vertAlign val="baseline"/>
        <sz val="14"/>
        <color theme="1"/>
        <name val="Tw Cen MT"/>
        <family val="2"/>
        <scheme val="major"/>
      </font>
      <fill>
        <patternFill patternType="solid">
          <fgColor theme="6"/>
          <bgColor rgb="FF80B380"/>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Tw Cen MT"/>
        <scheme val="maj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dxf>
    <dxf>
      <font>
        <b/>
        <i val="0"/>
        <strike val="0"/>
        <condense val="0"/>
        <extend val="0"/>
        <outline val="0"/>
        <shadow val="0"/>
        <u val="none"/>
        <vertAlign val="baseline"/>
        <sz val="14"/>
        <color theme="1"/>
        <name val="Tw Cen MT"/>
        <family val="2"/>
        <scheme val="major"/>
      </font>
      <fill>
        <patternFill patternType="solid">
          <fgColor theme="6"/>
          <bgColor rgb="FF80B380"/>
        </patternFill>
      </fill>
      <alignment horizontal="center" vertical="center" textRotation="0" wrapText="0" indent="0" justifyLastLine="0" shrinkToFit="0" readingOrder="0"/>
    </dxf>
    <dxf>
      <font>
        <strike val="0"/>
        <outline val="0"/>
        <shadow val="0"/>
        <u val="none"/>
        <vertAlign val="baseline"/>
        <sz val="12"/>
        <color theme="1"/>
        <name val="Tw Cen MT"/>
        <scheme val="major"/>
      </font>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int="-0.24994659260841701"/>
        </top>
        <bottom style="thin">
          <color theme="0" tint="-0.24994659260841701"/>
        </bottom>
      </border>
    </dxf>
    <dxf>
      <border outline="0">
        <top style="thin">
          <color theme="0" tint="-0.24994659260841701"/>
        </top>
      </border>
    </dxf>
    <dxf>
      <font>
        <b/>
        <i val="0"/>
        <strike val="0"/>
        <condense val="0"/>
        <extend val="0"/>
        <outline val="0"/>
        <shadow val="0"/>
        <u val="none"/>
        <vertAlign val="baseline"/>
        <sz val="14"/>
        <color theme="1"/>
        <name val="Tw Cen MT"/>
        <scheme val="major"/>
      </font>
      <fill>
        <patternFill patternType="solid">
          <fgColor theme="6"/>
          <bgColor rgb="FF80B380"/>
        </patternFill>
      </fill>
      <alignment horizontal="center" vertical="center" textRotation="0" wrapText="0" indent="0" justifyLastLine="0" shrinkToFit="0" readingOrder="0"/>
    </dxf>
    <dxf>
      <font>
        <strike val="0"/>
        <outline val="0"/>
        <shadow val="0"/>
        <u val="none"/>
        <vertAlign val="baseline"/>
        <name val="Tw Cen MT"/>
        <scheme val="major"/>
      </font>
    </dxf>
    <dxf>
      <font>
        <b/>
        <i val="0"/>
        <strike val="0"/>
        <condense val="0"/>
        <extend val="0"/>
        <outline val="0"/>
        <shadow val="0"/>
        <u val="none"/>
        <vertAlign val="baseline"/>
        <sz val="14"/>
        <color theme="1"/>
        <name val="Tw Cen MT"/>
        <scheme val="major"/>
      </font>
      <fill>
        <patternFill patternType="solid">
          <fgColor theme="6"/>
          <bgColor rgb="FF80B380"/>
        </patternFill>
      </fill>
      <alignment horizontal="center" vertical="center" textRotation="0" wrapText="0" indent="0" justifyLastLine="0" shrinkToFit="0" readingOrder="0"/>
    </dxf>
    <dxf>
      <font>
        <strike val="0"/>
        <outline val="0"/>
        <shadow val="0"/>
        <u val="none"/>
        <vertAlign val="baseline"/>
        <sz val="14"/>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strike val="0"/>
        <outline val="0"/>
        <shadow val="0"/>
        <u val="none"/>
        <vertAlign val="baseline"/>
        <sz val="12"/>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i val="0"/>
        <strike val="0"/>
        <condense val="0"/>
        <extend val="0"/>
        <outline val="0"/>
        <shadow val="0"/>
        <u val="none"/>
        <vertAlign val="baseline"/>
        <sz val="12"/>
        <color theme="1"/>
        <name val="Tw Cen MT"/>
        <scheme val="maj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dxf>
    <dxf>
      <font>
        <strike val="0"/>
        <outline val="0"/>
        <shadow val="0"/>
        <u val="none"/>
        <vertAlign val="baseline"/>
        <sz val="12"/>
        <color theme="1"/>
        <name val="Tw Cen MT"/>
        <scheme val="major"/>
      </font>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int="-0.24994659260841701"/>
        </top>
        <bottom style="thin">
          <color theme="0" tint="-0.24994659260841701"/>
        </bottom>
      </border>
    </dxf>
    <dxf>
      <border outline="0">
        <top style="thin">
          <color theme="0" tint="-0.24994659260841701"/>
        </top>
      </border>
    </dxf>
    <dxf>
      <font>
        <b val="0"/>
        <i val="0"/>
        <strike val="0"/>
        <condense val="0"/>
        <extend val="0"/>
        <outline val="0"/>
        <shadow val="0"/>
        <u val="none"/>
        <vertAlign val="baseline"/>
        <sz val="14"/>
        <color theme="1"/>
        <name val="Tw Cen MT"/>
        <scheme val="major"/>
      </font>
      <fill>
        <patternFill patternType="solid">
          <fgColor indexed="64"/>
          <bgColor rgb="FFA6BF73"/>
        </patternFill>
      </fill>
      <alignment horizontal="center" vertical="center" textRotation="0" wrapText="0" indent="0" justifyLastLine="0" shrinkToFit="0" readingOrder="0"/>
    </dxf>
    <dxf>
      <font>
        <strike val="0"/>
        <outline val="0"/>
        <shadow val="0"/>
        <u val="none"/>
        <vertAlign val="baseline"/>
        <name val="Tw Cen MT"/>
        <scheme val="major"/>
      </font>
    </dxf>
    <dxf>
      <font>
        <strike val="0"/>
        <outline val="0"/>
        <shadow val="0"/>
        <u val="none"/>
        <vertAlign val="baseline"/>
        <sz val="14"/>
        <color theme="1"/>
        <name val="Tw Cen MT"/>
        <scheme val="major"/>
      </font>
      <fill>
        <patternFill>
          <bgColor rgb="FFA6BF73"/>
        </patternFill>
      </fill>
    </dxf>
    <dxf>
      <font>
        <strike val="0"/>
        <outline val="0"/>
        <shadow val="0"/>
        <u val="none"/>
        <vertAlign val="baseline"/>
        <sz val="14"/>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numFmt numFmtId="0" formatCode="General"/>
    </dxf>
    <dxf>
      <font>
        <b val="0"/>
        <i val="0"/>
        <strike val="0"/>
        <condense val="0"/>
        <extend val="0"/>
        <outline val="0"/>
        <shadow val="0"/>
        <u val="none"/>
        <vertAlign val="baseline"/>
        <sz val="12"/>
        <color theme="1"/>
        <name val="Tw Cen MT"/>
        <scheme val="major"/>
      </font>
      <alignment horizontal="left" vertical="center"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font>
        <b val="0"/>
        <i val="0"/>
        <strike val="0"/>
        <condense val="0"/>
        <extend val="0"/>
        <outline val="0"/>
        <shadow val="0"/>
        <u val="none"/>
        <vertAlign val="baseline"/>
        <sz val="14"/>
        <color theme="1"/>
        <name val="Tw Cen MT"/>
        <scheme val="major"/>
      </font>
      <fill>
        <patternFill patternType="solid">
          <fgColor indexed="64"/>
          <bgColor rgb="FFCCCC66"/>
        </patternFill>
      </fill>
      <alignment horizontal="center" vertical="center" textRotation="0" wrapText="0" indent="0" justifyLastLine="0" shrinkToFit="0" readingOrder="0"/>
    </dxf>
    <dxf>
      <font>
        <strike val="0"/>
        <outline val="0"/>
        <shadow val="0"/>
        <u val="none"/>
        <vertAlign val="baseline"/>
        <name val="Tw Cen MT"/>
        <scheme val="major"/>
      </font>
    </dxf>
    <dxf>
      <font>
        <strike val="0"/>
        <outline val="0"/>
        <shadow val="0"/>
        <u val="none"/>
        <vertAlign val="baseline"/>
        <sz val="14"/>
        <color theme="1"/>
        <name val="Tw Cen MT"/>
        <scheme val="major"/>
      </font>
      <fill>
        <patternFill patternType="solid">
          <fgColor indexed="64"/>
          <bgColor rgb="FFCCCC66"/>
        </patternFill>
      </fill>
      <alignment horizontal="center" vertical="center" textRotation="0" wrapText="0" indent="0" justifyLastLine="0" shrinkToFit="0" readingOrder="0"/>
    </dxf>
    <dxf>
      <fill>
        <patternFill>
          <bgColor theme="0" tint="-4.9989318521683403E-2"/>
        </patternFill>
      </fill>
      <border diagonalUp="0" diagonalDown="0">
        <left/>
        <right/>
        <top/>
        <bottom/>
        <vertical/>
        <horizontal/>
      </border>
    </dxf>
    <dxf>
      <font>
        <b/>
        <color theme="1"/>
      </font>
      <border>
        <top style="medium">
          <color theme="4"/>
        </top>
      </border>
    </dxf>
    <dxf>
      <font>
        <b/>
        <i val="0"/>
        <color theme="1"/>
      </font>
      <fill>
        <patternFill patternType="solid">
          <fgColor theme="6"/>
          <bgColor theme="4"/>
        </patternFill>
      </fill>
    </dxf>
    <dxf>
      <font>
        <color theme="1"/>
      </font>
      <border diagonalUp="0" diagonalDown="0">
        <left/>
        <right/>
        <top/>
        <bottom/>
        <vertical/>
        <horizontal/>
      </border>
    </dxf>
    <dxf>
      <fill>
        <patternFill>
          <bgColor theme="0" tint="-4.9989318521683403E-2"/>
        </patternFill>
      </fill>
      <border diagonalUp="0" diagonalDown="0">
        <left/>
        <right/>
        <top/>
        <bottom/>
        <vertical/>
        <horizontal/>
      </border>
    </dxf>
    <dxf>
      <font>
        <b/>
        <color theme="1"/>
      </font>
      <border>
        <top style="medium">
          <color theme="9" tint="-0.24994659260841701"/>
        </top>
      </border>
    </dxf>
    <dxf>
      <font>
        <b/>
        <i val="0"/>
        <color theme="1"/>
      </font>
      <fill>
        <patternFill patternType="solid">
          <fgColor theme="6"/>
          <bgColor theme="9" tint="-0.24994659260841701"/>
        </patternFill>
      </fill>
    </dxf>
    <dxf>
      <font>
        <color theme="1"/>
      </font>
      <border diagonalUp="0" diagonalDown="0">
        <left/>
        <right/>
        <top/>
        <bottom/>
        <vertical/>
        <horizontal/>
      </border>
    </dxf>
    <dxf>
      <fill>
        <patternFill>
          <bgColor rgb="FFDDE3CA"/>
        </patternFill>
      </fill>
      <border>
        <left style="thin">
          <color auto="1"/>
        </left>
        <right style="thin">
          <color auto="1"/>
        </right>
        <top style="thin">
          <color auto="1"/>
        </top>
        <bottom style="thin">
          <color auto="1"/>
        </bottom>
      </border>
    </dxf>
    <dxf>
      <fill>
        <patternFill>
          <bgColor theme="0" tint="-4.9989318521683403E-2"/>
        </patternFill>
      </fill>
      <border diagonalUp="0" diagonalDown="0">
        <left/>
        <right/>
        <top/>
        <bottom/>
        <vertical/>
        <horizontal/>
      </border>
    </dxf>
    <dxf>
      <font>
        <b/>
        <color theme="1"/>
      </font>
      <border>
        <top style="medium">
          <color theme="6" tint="-0.24994659260841701"/>
        </top>
      </border>
    </dxf>
    <dxf>
      <font>
        <b/>
        <i val="0"/>
        <color theme="1"/>
      </font>
      <fill>
        <patternFill patternType="solid">
          <fgColor theme="6"/>
          <bgColor theme="6"/>
        </patternFill>
      </fill>
    </dxf>
    <dxf>
      <font>
        <color theme="1"/>
      </font>
      <border diagonalUp="0" diagonalDown="0">
        <left/>
        <right/>
        <top/>
        <bottom/>
        <vertical/>
        <horizontal/>
      </border>
    </dxf>
  </dxfs>
  <tableStyles count="4" defaultTableStyle="TableStyleMedium2" defaultPivotStyle="PivotStyleLight16">
    <tableStyle name="College Budget" pivot="0" count="4" xr9:uid="{00000000-0011-0000-FFFF-FFFF00000000}">
      <tableStyleElement type="wholeTable" dxfId="132"/>
      <tableStyleElement type="headerRow" dxfId="131"/>
      <tableStyleElement type="totalRow" dxfId="130"/>
      <tableStyleElement type="firstRowStripe" dxfId="129"/>
    </tableStyle>
    <tableStyle name="Estilo de segmentación de datos 1" pivot="0" table="0" count="1" xr9:uid="{00000000-0011-0000-FFFF-FFFF01000000}">
      <tableStyleElement type="wholeTable" dxfId="128"/>
    </tableStyle>
    <tableStyle name="Monthly Expenses" pivot="0" count="4" xr9:uid="{00000000-0011-0000-FFFF-FFFF02000000}">
      <tableStyleElement type="wholeTable" dxfId="127"/>
      <tableStyleElement type="headerRow" dxfId="126"/>
      <tableStyleElement type="totalRow" dxfId="125"/>
      <tableStyleElement type="firstRowStripe" dxfId="124"/>
    </tableStyle>
    <tableStyle name="Monthly Income" pivot="0" count="4" xr9:uid="{00000000-0011-0000-FFFF-FFFF03000000}">
      <tableStyleElement type="wholeTable" dxfId="123"/>
      <tableStyleElement type="headerRow" dxfId="122"/>
      <tableStyleElement type="totalRow" dxfId="121"/>
      <tableStyleElement type="firstRowStripe" dxfId="120"/>
    </tableStyle>
  </tableStyles>
  <colors>
    <mruColors>
      <color rgb="FFF5F8FF"/>
      <color rgb="FFDAE8EA"/>
      <color rgb="FFDFEBED"/>
      <color rgb="FFDCEAEC"/>
      <color rgb="FFDE584E"/>
      <color rgb="FF339999"/>
      <color rgb="FFE26960"/>
      <color rgb="FFFF2919"/>
      <color rgb="FF59A68C"/>
      <color rgb="FF99CCCC"/>
    </mruColors>
  </colors>
  <extLst>
    <ext xmlns:x14="http://schemas.microsoft.com/office/spreadsheetml/2009/9/main" uri="{EB79DEF2-80B8-43e5-95BD-54CBDDF9020C}">
      <x14:slicerStyles defaultSlicerStyle="SlicerStyleLight1">
        <x14:slicerStyle name="Estilo de segmentación de datos 1"/>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3.xml"/><Relationship Id="rId14" Type="http://schemas.openxmlformats.org/officeDocument/2006/relationships/powerPivotData" Target="model/item.data"/></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453530243840802"/>
          <c:y val="0.15848957320248058"/>
          <c:w val="0.57659840743257351"/>
          <c:h val="0.66686821681536379"/>
        </c:manualLayout>
      </c:layout>
      <c:radarChart>
        <c:radarStyle val="marker"/>
        <c:varyColors val="0"/>
        <c:ser>
          <c:idx val="0"/>
          <c:order val="0"/>
          <c:tx>
            <c:v>Results per core area</c:v>
          </c:tx>
          <c:spPr>
            <a:ln w="38100" cap="rnd" cmpd="sng">
              <a:solidFill>
                <a:schemeClr val="accent2"/>
              </a:solidFill>
              <a:prstDash val="lgDash"/>
              <a:round/>
            </a:ln>
            <a:effectLst/>
          </c:spPr>
          <c:marker>
            <c:symbol val="none"/>
          </c:marker>
          <c:dLbls>
            <c:dLbl>
              <c:idx val="0"/>
              <c:layout>
                <c:manualLayout>
                  <c:x val="1.6303858439227412E-2"/>
                  <c:y val="-1.1711088819106041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5C-488F-B2E8-154D8BFFC076}"/>
                </c:ext>
              </c:extLst>
            </c:dLbl>
            <c:dLbl>
              <c:idx val="1"/>
              <c:layout>
                <c:manualLayout>
                  <c:x val="2.7949471610104137E-2"/>
                  <c:y val="-1.88778929468454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B41-4ADC-8B9E-54662E0E23CC}"/>
                </c:ext>
              </c:extLst>
            </c:dLbl>
            <c:dLbl>
              <c:idx val="2"/>
              <c:layout>
                <c:manualLayout>
                  <c:x val="0.23291226341753449"/>
                  <c:y val="0"/>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5C-488F-B2E8-154D8BFFC076}"/>
                </c:ext>
              </c:extLst>
            </c:dLbl>
            <c:dLbl>
              <c:idx val="3"/>
              <c:layout>
                <c:manualLayout>
                  <c:x val="5.1240697951857497E-2"/>
                  <c:y val="2.427157664594416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5C-488F-B2E8-154D8BFFC076}"/>
                </c:ext>
              </c:extLst>
            </c:dLbl>
            <c:dLbl>
              <c:idx val="4"/>
              <c:layout>
                <c:manualLayout>
                  <c:x val="6.9873679025260343E-3"/>
                  <c:y val="2.996700934253958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7B-4FED-8E07-BF447694391D}"/>
                </c:ext>
              </c:extLst>
            </c:dLbl>
            <c:dLbl>
              <c:idx val="5"/>
              <c:layout>
                <c:manualLayout>
                  <c:x val="-5.9008963821022879E-2"/>
                  <c:y val="4.045262774324027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7B-4FED-8E07-BF447694391D}"/>
                </c:ext>
              </c:extLst>
            </c:dLbl>
            <c:dLbl>
              <c:idx val="6"/>
              <c:layout>
                <c:manualLayout>
                  <c:x val="-5.8228065854383629E-2"/>
                  <c:y val="-4.584631144233897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7B-4FED-8E07-BF447694391D}"/>
                </c:ext>
              </c:extLst>
            </c:dLbl>
            <c:spPr>
              <a:noFill/>
              <a:ln>
                <a:no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Calculs!$A$4:$A$10</c:f>
              <c:strCache>
                <c:ptCount val="7"/>
                <c:pt idx="0">
                  <c:v>A. Gouvernance</c:v>
                </c:pt>
                <c:pt idx="1">
                  <c:v>B. Efficacité institutionnelle</c:v>
                </c:pt>
                <c:pt idx="2">
                  <c:v>C. Programmes</c:v>
                </c:pt>
                <c:pt idx="3">
                  <c:v>D. Administration</c:v>
                </c:pt>
                <c:pt idx="4">
                  <c:v>E. Gestion des actifs</c:v>
                </c:pt>
                <c:pt idx="5">
                  <c:v>F. Mobilisation des ressources</c:v>
                </c:pt>
                <c:pt idx="6">
                  <c:v>G. Gestion des risques et sauvegardes</c:v>
                </c:pt>
              </c:strCache>
            </c:strRef>
          </c:cat>
          <c:val>
            <c:numRef>
              <c:f>Calculs!$J$4:$J$10</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65E-4C2E-83BC-C96A80F8CB80}"/>
            </c:ext>
          </c:extLst>
        </c:ser>
        <c:dLbls>
          <c:showLegendKey val="0"/>
          <c:showVal val="0"/>
          <c:showCatName val="0"/>
          <c:showSerName val="0"/>
          <c:showPercent val="0"/>
          <c:showBubbleSize val="0"/>
        </c:dLbls>
        <c:axId val="-400411024"/>
        <c:axId val="-400401776"/>
      </c:radarChart>
      <c:catAx>
        <c:axId val="-400411024"/>
        <c:scaling>
          <c:orientation val="minMax"/>
        </c:scaling>
        <c:delete val="1"/>
        <c:axPos val="b"/>
        <c:numFmt formatCode="General" sourceLinked="1"/>
        <c:majorTickMark val="none"/>
        <c:minorTickMark val="none"/>
        <c:tickLblPos val="nextTo"/>
        <c:crossAx val="-400401776"/>
        <c:crosses val="autoZero"/>
        <c:auto val="1"/>
        <c:lblAlgn val="ctr"/>
        <c:lblOffset val="100"/>
        <c:noMultiLvlLbl val="0"/>
      </c:catAx>
      <c:valAx>
        <c:axId val="-400401776"/>
        <c:scaling>
          <c:orientation val="minMax"/>
        </c:scaling>
        <c:delete val="1"/>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crossAx val="-400411024"/>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sz="1400" b="0"/>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Calculs!$B$3</c:f>
              <c:strCache>
                <c:ptCount val="1"/>
                <c:pt idx="0">
                  <c:v>Normes applicables</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1000" b="1"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Calculs!$A$4:$A$10</c:f>
              <c:strCache>
                <c:ptCount val="7"/>
                <c:pt idx="0">
                  <c:v>A. Gouvernance</c:v>
                </c:pt>
                <c:pt idx="1">
                  <c:v>B. Efficacité institutionnelle</c:v>
                </c:pt>
                <c:pt idx="2">
                  <c:v>C. Programmes</c:v>
                </c:pt>
                <c:pt idx="3">
                  <c:v>D. Administration</c:v>
                </c:pt>
                <c:pt idx="4">
                  <c:v>E. Gestion des actifs</c:v>
                </c:pt>
                <c:pt idx="5">
                  <c:v>F. Mobilisation des ressources</c:v>
                </c:pt>
                <c:pt idx="6">
                  <c:v>G. Gestion des risques et sauvegardes</c:v>
                </c:pt>
              </c:strCache>
            </c:strRef>
          </c:cat>
          <c:val>
            <c:numRef>
              <c:f>Calculs!$B$4:$B$10</c:f>
              <c:numCache>
                <c:formatCode>General</c:formatCode>
                <c:ptCount val="7"/>
                <c:pt idx="0">
                  <c:v>10</c:v>
                </c:pt>
                <c:pt idx="1">
                  <c:v>8</c:v>
                </c:pt>
                <c:pt idx="2">
                  <c:v>12</c:v>
                </c:pt>
                <c:pt idx="3">
                  <c:v>12</c:v>
                </c:pt>
                <c:pt idx="4">
                  <c:v>10</c:v>
                </c:pt>
                <c:pt idx="5">
                  <c:v>9</c:v>
                </c:pt>
                <c:pt idx="6">
                  <c:v>7</c:v>
                </c:pt>
              </c:numCache>
            </c:numRef>
          </c:val>
          <c:extLst>
            <c:ext xmlns:c16="http://schemas.microsoft.com/office/drawing/2014/chart" uri="{C3380CC4-5D6E-409C-BE32-E72D297353CC}">
              <c16:uniqueId val="{00000000-3142-4532-8650-210566AAF4AF}"/>
            </c:ext>
          </c:extLst>
        </c:ser>
        <c:ser>
          <c:idx val="1"/>
          <c:order val="1"/>
          <c:tx>
            <c:strRef>
              <c:f>Calculs!$C$3</c:f>
              <c:strCache>
                <c:ptCount val="1"/>
                <c:pt idx="0">
                  <c:v>Normes appliquées</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1000" b="1"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Calculs!$A$4:$A$10</c:f>
              <c:strCache>
                <c:ptCount val="7"/>
                <c:pt idx="0">
                  <c:v>A. Gouvernance</c:v>
                </c:pt>
                <c:pt idx="1">
                  <c:v>B. Efficacité institutionnelle</c:v>
                </c:pt>
                <c:pt idx="2">
                  <c:v>C. Programmes</c:v>
                </c:pt>
                <c:pt idx="3">
                  <c:v>D. Administration</c:v>
                </c:pt>
                <c:pt idx="4">
                  <c:v>E. Gestion des actifs</c:v>
                </c:pt>
                <c:pt idx="5">
                  <c:v>F. Mobilisation des ressources</c:v>
                </c:pt>
                <c:pt idx="6">
                  <c:v>G. Gestion des risques et sauvegardes</c:v>
                </c:pt>
              </c:strCache>
            </c:strRef>
          </c:cat>
          <c:val>
            <c:numRef>
              <c:f>Calculs!$C$4:$C$10</c:f>
              <c:numCache>
                <c:formatCode>General</c:formatCode>
                <c:ptCount val="7"/>
                <c:pt idx="0">
                  <c:v>7</c:v>
                </c:pt>
                <c:pt idx="1">
                  <c:v>6</c:v>
                </c:pt>
                <c:pt idx="2">
                  <c:v>0</c:v>
                </c:pt>
                <c:pt idx="3">
                  <c:v>11</c:v>
                </c:pt>
                <c:pt idx="4">
                  <c:v>7</c:v>
                </c:pt>
                <c:pt idx="5">
                  <c:v>6</c:v>
                </c:pt>
                <c:pt idx="6">
                  <c:v>6</c:v>
                </c:pt>
              </c:numCache>
            </c:numRef>
          </c:val>
          <c:extLst>
            <c:ext xmlns:c16="http://schemas.microsoft.com/office/drawing/2014/chart" uri="{C3380CC4-5D6E-409C-BE32-E72D297353CC}">
              <c16:uniqueId val="{00000001-3142-4532-8650-210566AAF4AF}"/>
            </c:ext>
          </c:extLst>
        </c:ser>
        <c:dLbls>
          <c:showLegendKey val="0"/>
          <c:showVal val="0"/>
          <c:showCatName val="0"/>
          <c:showSerName val="0"/>
          <c:showPercent val="0"/>
          <c:showBubbleSize val="0"/>
        </c:dLbls>
        <c:gapWidth val="445"/>
        <c:overlap val="-90"/>
        <c:axId val="-400417552"/>
        <c:axId val="-400267824"/>
      </c:barChart>
      <c:catAx>
        <c:axId val="-4004175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400267824"/>
        <c:crosses val="autoZero"/>
        <c:auto val="1"/>
        <c:lblAlgn val="ctr"/>
        <c:lblOffset val="100"/>
        <c:noMultiLvlLbl val="0"/>
      </c:catAx>
      <c:valAx>
        <c:axId val="-400267824"/>
        <c:scaling>
          <c:orientation val="minMax"/>
        </c:scaling>
        <c:delete val="1"/>
        <c:axPos val="l"/>
        <c:numFmt formatCode="General" sourceLinked="1"/>
        <c:majorTickMark val="none"/>
        <c:minorTickMark val="none"/>
        <c:tickLblPos val="nextTo"/>
        <c:crossAx val="-400417552"/>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legend>
      <c:legendPos val="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600" b="1"/>
              <a:t>A. Gouvernance</a:t>
            </a:r>
          </a:p>
        </c:rich>
      </c:tx>
      <c:layout>
        <c:manualLayout>
          <c:xMode val="edge"/>
          <c:yMode val="edge"/>
          <c:x val="0.4226541579964907"/>
          <c:y val="2.4609523035205711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41689273496920914"/>
          <c:y val="0.14826853029038523"/>
          <c:w val="0.56342219514879288"/>
          <c:h val="0.80814638597914346"/>
        </c:manualLayout>
      </c:layout>
      <c:barChart>
        <c:barDir val="bar"/>
        <c:grouping val="clustered"/>
        <c:varyColors val="0"/>
        <c:ser>
          <c:idx val="0"/>
          <c:order val="0"/>
          <c:tx>
            <c:strRef>
              <c:f>Évaluation!$E$17</c:f>
              <c:strCache>
                <c:ptCount val="1"/>
                <c:pt idx="0">
                  <c:v>Normes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Évaluation!$E$18:$E$27</c:f>
              <c:strCache>
                <c:ptCount val="10"/>
                <c:pt idx="0">
                  <c:v>1. Usage des actifs</c:v>
                </c:pt>
                <c:pt idx="1">
                  <c:v>2. Organe directeur</c:v>
                </c:pt>
                <c:pt idx="2">
                  <c:v>3. Sélection des membres</c:v>
                </c:pt>
                <c:pt idx="3">
                  <c:v>4. Comités spécialisés</c:v>
                </c:pt>
                <c:pt idx="4">
                  <c:v>5. Réunions et registres</c:v>
                </c:pt>
                <c:pt idx="5">
                  <c:v>6. Responsabilités fiduciaires</c:v>
                </c:pt>
                <c:pt idx="6">
                  <c:v>7. Conflits d’intérêts</c:v>
                </c:pt>
                <c:pt idx="7">
                  <c:v>8. Supervision des dirigeants</c:v>
                </c:pt>
                <c:pt idx="8">
                  <c:v>9. Conformité réglementaire</c:v>
                </c:pt>
                <c:pt idx="9">
                  <c:v>10. Autonomie et réglementation</c:v>
                </c:pt>
              </c:strCache>
            </c:strRef>
          </c:cat>
          <c:val>
            <c:numRef>
              <c:f>Évaluation!$F$18:$F$27</c:f>
              <c:numCache>
                <c:formatCode>General</c:formatCode>
                <c:ptCount val="10"/>
              </c:numCache>
            </c:numRef>
          </c:val>
          <c:extLst>
            <c:ext xmlns:c16="http://schemas.microsoft.com/office/drawing/2014/chart" uri="{C3380CC4-5D6E-409C-BE32-E72D297353CC}">
              <c16:uniqueId val="{00000000-246C-449C-9061-776550EFDDE0}"/>
            </c:ext>
          </c:extLst>
        </c:ser>
        <c:dLbls>
          <c:showLegendKey val="0"/>
          <c:showVal val="0"/>
          <c:showCatName val="0"/>
          <c:showSerName val="0"/>
          <c:showPercent val="0"/>
          <c:showBubbleSize val="0"/>
        </c:dLbls>
        <c:gapWidth val="60"/>
        <c:axId val="-400244432"/>
        <c:axId val="-400261296"/>
      </c:barChart>
      <c:catAx>
        <c:axId val="-4002444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ES"/>
          </a:p>
        </c:txPr>
        <c:crossAx val="-400261296"/>
        <c:crosses val="autoZero"/>
        <c:auto val="1"/>
        <c:lblAlgn val="ctr"/>
        <c:lblOffset val="100"/>
        <c:tickLblSkip val="1"/>
        <c:noMultiLvlLbl val="0"/>
      </c:catAx>
      <c:valAx>
        <c:axId val="-400261296"/>
        <c:scaling>
          <c:orientation val="minMax"/>
        </c:scaling>
        <c:delete val="1"/>
        <c:axPos val="t"/>
        <c:numFmt formatCode="General" sourceLinked="1"/>
        <c:majorTickMark val="none"/>
        <c:minorTickMark val="none"/>
        <c:tickLblPos val="nextTo"/>
        <c:crossAx val="-4002444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n-lt"/>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600" b="1"/>
              <a:t>B. Efficacité Institutionnelle</a:t>
            </a:r>
          </a:p>
        </c:rich>
      </c:tx>
      <c:layout>
        <c:manualLayout>
          <c:xMode val="edge"/>
          <c:yMode val="edge"/>
          <c:x val="0.37141714363068679"/>
          <c:y val="3.4883065682397053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41851683073474916"/>
          <c:y val="0.15048535005838265"/>
          <c:w val="0.55982959239505303"/>
          <c:h val="0.81034615695401124"/>
        </c:manualLayout>
      </c:layout>
      <c:barChart>
        <c:barDir val="bar"/>
        <c:grouping val="clustered"/>
        <c:varyColors val="0"/>
        <c:ser>
          <c:idx val="0"/>
          <c:order val="0"/>
          <c:tx>
            <c:strRef>
              <c:f>Évaluation!$E$30:$G$30</c:f>
              <c:strCache>
                <c:ptCount val="1"/>
                <c:pt idx="0">
                  <c:v>B. Efficacité institutionnelle</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Évaluation!$E$32:$E$39</c:f>
              <c:strCache>
                <c:ptCount val="8"/>
                <c:pt idx="0">
                  <c:v>1. Planification stratégique et financière</c:v>
                </c:pt>
                <c:pt idx="1">
                  <c:v>2. Collaboration avec le gouvernement</c:v>
                </c:pt>
                <c:pt idx="2">
                  <c:v>3. Partenariats stratégiques</c:v>
                </c:pt>
                <c:pt idx="3">
                  <c:v>4. Suivi et évaluation des programmes</c:v>
                </c:pt>
                <c:pt idx="4">
                  <c:v>5. Suivi institutionnel</c:v>
                </c:pt>
                <c:pt idx="5">
                  <c:v>6. Gestion de l’image et de la communication</c:v>
                </c:pt>
                <c:pt idx="6">
                  <c:v>7. Présence sur Internet</c:v>
                </c:pt>
                <c:pt idx="7">
                  <c:v>8. Rapports destinés aux publics</c:v>
                </c:pt>
              </c:strCache>
            </c:strRef>
          </c:cat>
          <c:val>
            <c:numRef>
              <c:f>Évaluation!$F$32:$F$39</c:f>
              <c:numCache>
                <c:formatCode>General</c:formatCode>
                <c:ptCount val="8"/>
              </c:numCache>
            </c:numRef>
          </c:val>
          <c:extLst>
            <c:ext xmlns:c16="http://schemas.microsoft.com/office/drawing/2014/chart" uri="{C3380CC4-5D6E-409C-BE32-E72D297353CC}">
              <c16:uniqueId val="{00000000-874C-49D7-8A78-2621859B2460}"/>
            </c:ext>
          </c:extLst>
        </c:ser>
        <c:dLbls>
          <c:dLblPos val="inEnd"/>
          <c:showLegendKey val="0"/>
          <c:showVal val="1"/>
          <c:showCatName val="0"/>
          <c:showSerName val="0"/>
          <c:showPercent val="0"/>
          <c:showBubbleSize val="0"/>
        </c:dLbls>
        <c:gapWidth val="25"/>
        <c:axId val="-400260208"/>
        <c:axId val="-400243888"/>
      </c:barChart>
      <c:catAx>
        <c:axId val="-4002602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lgn="ctr">
              <a:defRPr lang="es-ES" sz="1200" b="0" i="0" u="none" strike="noStrike" kern="1200" baseline="0">
                <a:solidFill>
                  <a:schemeClr val="tx1">
                    <a:lumMod val="65000"/>
                    <a:lumOff val="35000"/>
                  </a:schemeClr>
                </a:solidFill>
                <a:latin typeface="+mn-lt"/>
                <a:ea typeface="+mn-ea"/>
                <a:cs typeface="+mn-cs"/>
              </a:defRPr>
            </a:pPr>
            <a:endParaRPr lang="es-ES"/>
          </a:p>
        </c:txPr>
        <c:crossAx val="-400243888"/>
        <c:crosses val="autoZero"/>
        <c:auto val="1"/>
        <c:lblAlgn val="ctr"/>
        <c:lblOffset val="100"/>
        <c:noMultiLvlLbl val="0"/>
      </c:catAx>
      <c:valAx>
        <c:axId val="-400243888"/>
        <c:scaling>
          <c:orientation val="minMax"/>
        </c:scaling>
        <c:delete val="1"/>
        <c:axPos val="t"/>
        <c:numFmt formatCode="General" sourceLinked="1"/>
        <c:majorTickMark val="none"/>
        <c:minorTickMark val="none"/>
        <c:tickLblPos val="nextTo"/>
        <c:crossAx val="-4002602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n-lt"/>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600" b="1"/>
              <a:t>C. Programmes</a:t>
            </a:r>
          </a:p>
        </c:rich>
      </c:tx>
      <c:layout>
        <c:manualLayout>
          <c:xMode val="edge"/>
          <c:yMode val="edge"/>
          <c:x val="0.41717545912686327"/>
          <c:y val="2.5842493909562485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44095116514119548"/>
          <c:y val="0.14667716049382715"/>
          <c:w val="0.55904883485880452"/>
          <c:h val="0.81020555555555551"/>
        </c:manualLayout>
      </c:layout>
      <c:barChart>
        <c:barDir val="bar"/>
        <c:grouping val="clustered"/>
        <c:varyColors val="0"/>
        <c:ser>
          <c:idx val="0"/>
          <c:order val="0"/>
          <c:tx>
            <c:strRef>
              <c:f>Évaluation!$E$42:$G$42</c:f>
              <c:strCache>
                <c:ptCount val="1"/>
                <c:pt idx="0">
                  <c:v>C. Programmes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Évaluation!$E$44:$E$55</c:f>
              <c:strCache>
                <c:ptCount val="12"/>
                <c:pt idx="0">
                  <c:v>1. Suivi et évaluation des projets</c:v>
                </c:pt>
                <c:pt idx="1">
                  <c:v>2. Évaluation des bénéficiaires</c:v>
                </c:pt>
                <c:pt idx="2">
                  <c:v>3. Processus d’attribution des subventions</c:v>
                </c:pt>
                <c:pt idx="3">
                  <c:v>4. Contrats de subvention</c:v>
                </c:pt>
                <c:pt idx="4">
                  <c:v>5. Renforcement des capacités</c:v>
                </c:pt>
                <c:pt idx="5">
                  <c:v>6. Appui à l’élaboration des rapports de suivi</c:v>
                </c:pt>
                <c:pt idx="6">
                  <c:v>7. Établissement d’indicateurs</c:v>
                </c:pt>
                <c:pt idx="7">
                  <c:v>8. Mobilisation des ressources pour le suivi</c:v>
                </c:pt>
                <c:pt idx="8">
                  <c:v>9. Transparence des procédures d’acquisition</c:v>
                </c:pt>
                <c:pt idx="9">
                  <c:v>10. Normes d’exécution des projets</c:v>
                </c:pt>
                <c:pt idx="10">
                  <c:v>11. Systèmes de gestion virtuelle</c:v>
                </c:pt>
                <c:pt idx="11">
                  <c:v>12. Études de faisabilité</c:v>
                </c:pt>
              </c:strCache>
            </c:strRef>
          </c:cat>
          <c:val>
            <c:numRef>
              <c:f>Évaluation!$F$44:$F$55</c:f>
              <c:numCache>
                <c:formatCode>General</c:formatCode>
                <c:ptCount val="12"/>
              </c:numCache>
            </c:numRef>
          </c:val>
          <c:extLst>
            <c:ext xmlns:c16="http://schemas.microsoft.com/office/drawing/2014/chart" uri="{C3380CC4-5D6E-409C-BE32-E72D297353CC}">
              <c16:uniqueId val="{00000000-874C-49D7-8A78-2621859B2460}"/>
            </c:ext>
          </c:extLst>
        </c:ser>
        <c:dLbls>
          <c:dLblPos val="outEnd"/>
          <c:showLegendKey val="0"/>
          <c:showVal val="1"/>
          <c:showCatName val="0"/>
          <c:showSerName val="0"/>
          <c:showPercent val="0"/>
          <c:showBubbleSize val="0"/>
        </c:dLbls>
        <c:gapWidth val="25"/>
        <c:axId val="-401294896"/>
        <c:axId val="-401309584"/>
      </c:barChart>
      <c:catAx>
        <c:axId val="-4012948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lgn="ctr">
              <a:defRPr lang="es-ES" sz="1200" b="0" i="0" u="none" strike="noStrike" kern="1200" baseline="0">
                <a:solidFill>
                  <a:schemeClr val="tx1">
                    <a:lumMod val="65000"/>
                    <a:lumOff val="35000"/>
                  </a:schemeClr>
                </a:solidFill>
                <a:latin typeface="+mn-lt"/>
                <a:ea typeface="+mn-ea"/>
                <a:cs typeface="+mn-cs"/>
              </a:defRPr>
            </a:pPr>
            <a:endParaRPr lang="es-ES"/>
          </a:p>
        </c:txPr>
        <c:crossAx val="-401309584"/>
        <c:crosses val="autoZero"/>
        <c:auto val="1"/>
        <c:lblAlgn val="ctr"/>
        <c:lblOffset val="100"/>
        <c:noMultiLvlLbl val="0"/>
      </c:catAx>
      <c:valAx>
        <c:axId val="-401309584"/>
        <c:scaling>
          <c:orientation val="minMax"/>
        </c:scaling>
        <c:delete val="1"/>
        <c:axPos val="t"/>
        <c:numFmt formatCode="General" sourceLinked="1"/>
        <c:majorTickMark val="none"/>
        <c:minorTickMark val="none"/>
        <c:tickLblPos val="nextTo"/>
        <c:crossAx val="-4012948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n-lt"/>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600" b="1"/>
              <a:t>D.</a:t>
            </a:r>
            <a:r>
              <a:rPr lang="en-US" sz="1600" b="1" baseline="0"/>
              <a:t> Administration</a:t>
            </a:r>
            <a:endParaRPr lang="en-US" sz="1600" b="1"/>
          </a:p>
        </c:rich>
      </c:tx>
      <c:layout>
        <c:manualLayout>
          <c:xMode val="edge"/>
          <c:yMode val="edge"/>
          <c:x val="0.41717545912686327"/>
          <c:y val="2.5842493909562485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43573438674163378"/>
          <c:y val="0.14474618385653365"/>
          <c:w val="0.54254419810428178"/>
          <c:h val="0.81270416295207482"/>
        </c:manualLayout>
      </c:layout>
      <c:barChart>
        <c:barDir val="bar"/>
        <c:grouping val="clustered"/>
        <c:varyColors val="0"/>
        <c:ser>
          <c:idx val="0"/>
          <c:order val="0"/>
          <c:tx>
            <c:strRef>
              <c:f>Évaluation!$E$58:$G$58</c:f>
              <c:strCache>
                <c:ptCount val="1"/>
                <c:pt idx="0">
                  <c:v>D. Administration</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Évaluation!$E$60:$E$71</c:f>
              <c:strCache>
                <c:ptCount val="12"/>
                <c:pt idx="0">
                  <c:v>1. Conformité réglementaire en ressources humaines</c:v>
                </c:pt>
                <c:pt idx="1">
                  <c:v>2. Description des postes et budget</c:v>
                </c:pt>
                <c:pt idx="2">
                  <c:v>3. Organigrammes et hiérarchie</c:v>
                </c:pt>
                <c:pt idx="3">
                  <c:v>4. Évaluation de la performance</c:v>
                </c:pt>
                <c:pt idx="4">
                  <c:v>5. Rémunération et avantages</c:v>
                </c:pt>
                <c:pt idx="5">
                  <c:v>6. Affectation des ressources</c:v>
                </c:pt>
                <c:pt idx="6">
                  <c:v>7. Manuels opérationnels</c:v>
                </c:pt>
                <c:pt idx="7">
                  <c:v>8. Achats efficaces et transparents</c:v>
                </c:pt>
                <c:pt idx="8">
                  <c:v>9. Audit externe annuel</c:v>
                </c:pt>
                <c:pt idx="9">
                  <c:v>10. Gestion des technologies</c:v>
                </c:pt>
                <c:pt idx="10">
                  <c:v>11. Politiques de cybersécurité</c:v>
                </c:pt>
                <c:pt idx="11">
                  <c:v>12. Logiciels de gestion</c:v>
                </c:pt>
              </c:strCache>
            </c:strRef>
          </c:cat>
          <c:val>
            <c:numRef>
              <c:f>Évaluation!$F$60:$F$71</c:f>
              <c:numCache>
                <c:formatCode>General</c:formatCode>
                <c:ptCount val="12"/>
              </c:numCache>
            </c:numRef>
          </c:val>
          <c:extLst>
            <c:ext xmlns:c16="http://schemas.microsoft.com/office/drawing/2014/chart" uri="{C3380CC4-5D6E-409C-BE32-E72D297353CC}">
              <c16:uniqueId val="{00000000-874C-49D7-8A78-2621859B2460}"/>
            </c:ext>
          </c:extLst>
        </c:ser>
        <c:dLbls>
          <c:dLblPos val="outEnd"/>
          <c:showLegendKey val="0"/>
          <c:showVal val="1"/>
          <c:showCatName val="0"/>
          <c:showSerName val="0"/>
          <c:showPercent val="0"/>
          <c:showBubbleSize val="0"/>
        </c:dLbls>
        <c:gapWidth val="25"/>
        <c:axId val="-401308496"/>
        <c:axId val="-455863040"/>
      </c:barChart>
      <c:catAx>
        <c:axId val="-40130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lgn="ctr">
              <a:defRPr lang="es-ES" sz="1200" b="0" i="0" u="none" strike="noStrike" kern="1200" baseline="0">
                <a:solidFill>
                  <a:schemeClr val="tx1">
                    <a:lumMod val="65000"/>
                    <a:lumOff val="35000"/>
                  </a:schemeClr>
                </a:solidFill>
                <a:latin typeface="+mn-lt"/>
                <a:ea typeface="+mn-ea"/>
                <a:cs typeface="+mn-cs"/>
              </a:defRPr>
            </a:pPr>
            <a:endParaRPr lang="es-ES"/>
          </a:p>
        </c:txPr>
        <c:crossAx val="-455863040"/>
        <c:crosses val="autoZero"/>
        <c:auto val="1"/>
        <c:lblAlgn val="ctr"/>
        <c:lblOffset val="100"/>
        <c:noMultiLvlLbl val="0"/>
      </c:catAx>
      <c:valAx>
        <c:axId val="-455863040"/>
        <c:scaling>
          <c:orientation val="minMax"/>
        </c:scaling>
        <c:delete val="1"/>
        <c:axPos val="t"/>
        <c:numFmt formatCode="General" sourceLinked="1"/>
        <c:majorTickMark val="none"/>
        <c:minorTickMark val="none"/>
        <c:tickLblPos val="nextTo"/>
        <c:crossAx val="-4013084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n-lt"/>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600" b="1"/>
              <a:t>E. Gestion</a:t>
            </a:r>
            <a:r>
              <a:rPr lang="en-US" sz="1600" b="1" baseline="0"/>
              <a:t> des Actifs</a:t>
            </a:r>
            <a:endParaRPr lang="en-US" sz="1600" b="1"/>
          </a:p>
        </c:rich>
      </c:tx>
      <c:layout>
        <c:manualLayout>
          <c:xMode val="edge"/>
          <c:yMode val="edge"/>
          <c:x val="0.41717545912686327"/>
          <c:y val="2.5842493909562485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44409576021494462"/>
          <c:y val="0.14464045327172351"/>
          <c:w val="0.53419156177256899"/>
          <c:h val="0.81284097414706435"/>
        </c:manualLayout>
      </c:layout>
      <c:barChart>
        <c:barDir val="bar"/>
        <c:grouping val="clustered"/>
        <c:varyColors val="0"/>
        <c:ser>
          <c:idx val="0"/>
          <c:order val="0"/>
          <c:tx>
            <c:strRef>
              <c:f>Évaluation!$E$74:$G$74</c:f>
              <c:strCache>
                <c:ptCount val="1"/>
                <c:pt idx="0">
                  <c:v>E. Gestion des actifs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Évaluation!$E$76:$E$85</c:f>
              <c:strCache>
                <c:ptCount val="10"/>
                <c:pt idx="0">
                  <c:v>1. Politiques d’investissement</c:v>
                </c:pt>
                <c:pt idx="1">
                  <c:v>2. Gestion du portefeuille d’investissement</c:v>
                </c:pt>
                <c:pt idx="2">
                  <c:v>3. Investissement prudent</c:v>
                </c:pt>
                <c:pt idx="3">
                  <c:v>4. Préservation du capital</c:v>
                </c:pt>
                <c:pt idx="4">
                  <c:v>5. Approbation des investissements</c:v>
                </c:pt>
                <c:pt idx="5">
                  <c:v>6. Experts en investissement</c:v>
                </c:pt>
                <c:pt idx="6">
                  <c:v>7. Évaluation des capacités</c:v>
                </c:pt>
                <c:pt idx="7">
                  <c:v>8. Recrutement de professionnels</c:v>
                </c:pt>
                <c:pt idx="8">
                  <c:v>9. Évaluations périodiques</c:v>
                </c:pt>
                <c:pt idx="9">
                  <c:v>10. Cohérence avec la mission</c:v>
                </c:pt>
              </c:strCache>
            </c:strRef>
          </c:cat>
          <c:val>
            <c:numRef>
              <c:f>Évaluation!$F$76:$F$85</c:f>
              <c:numCache>
                <c:formatCode>General</c:formatCode>
                <c:ptCount val="10"/>
              </c:numCache>
            </c:numRef>
          </c:val>
          <c:extLst>
            <c:ext xmlns:c16="http://schemas.microsoft.com/office/drawing/2014/chart" uri="{C3380CC4-5D6E-409C-BE32-E72D297353CC}">
              <c16:uniqueId val="{00000000-874C-49D7-8A78-2621859B2460}"/>
            </c:ext>
          </c:extLst>
        </c:ser>
        <c:dLbls>
          <c:dLblPos val="outEnd"/>
          <c:showLegendKey val="0"/>
          <c:showVal val="1"/>
          <c:showCatName val="0"/>
          <c:showSerName val="0"/>
          <c:showPercent val="0"/>
          <c:showBubbleSize val="0"/>
        </c:dLbls>
        <c:gapWidth val="25"/>
        <c:axId val="-455871744"/>
        <c:axId val="-402100416"/>
      </c:barChart>
      <c:catAx>
        <c:axId val="-4558717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lgn="ctr">
              <a:defRPr lang="es-ES" sz="1200" b="0" i="0" u="none" strike="noStrike" kern="1200" baseline="0">
                <a:solidFill>
                  <a:schemeClr val="tx1">
                    <a:lumMod val="65000"/>
                    <a:lumOff val="35000"/>
                  </a:schemeClr>
                </a:solidFill>
                <a:latin typeface="+mn-lt"/>
                <a:ea typeface="+mn-ea"/>
                <a:cs typeface="+mn-cs"/>
              </a:defRPr>
            </a:pPr>
            <a:endParaRPr lang="es-ES"/>
          </a:p>
        </c:txPr>
        <c:crossAx val="-402100416"/>
        <c:crosses val="autoZero"/>
        <c:auto val="1"/>
        <c:lblAlgn val="ctr"/>
        <c:lblOffset val="100"/>
        <c:noMultiLvlLbl val="0"/>
      </c:catAx>
      <c:valAx>
        <c:axId val="-402100416"/>
        <c:scaling>
          <c:orientation val="minMax"/>
        </c:scaling>
        <c:delete val="1"/>
        <c:axPos val="t"/>
        <c:numFmt formatCode="General" sourceLinked="1"/>
        <c:majorTickMark val="none"/>
        <c:minorTickMark val="none"/>
        <c:tickLblPos val="nextTo"/>
        <c:crossAx val="-4558717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n-lt"/>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600" b="1"/>
              <a:t>G. Gestion des Risques et Sauvegardes</a:t>
            </a:r>
          </a:p>
        </c:rich>
      </c:tx>
      <c:layout>
        <c:manualLayout>
          <c:xMode val="edge"/>
          <c:yMode val="edge"/>
          <c:x val="0.41717545912686327"/>
          <c:y val="2.5842493909562485E-2"/>
        </c:manualLayout>
      </c:layout>
      <c:overlay val="0"/>
      <c:spPr>
        <a:noFill/>
        <a:ln>
          <a:noFill/>
        </a:ln>
        <a:effectLst/>
      </c:spPr>
    </c:title>
    <c:autoTitleDeleted val="0"/>
    <c:plotArea>
      <c:layout>
        <c:manualLayout>
          <c:layoutTarget val="inner"/>
          <c:xMode val="edge"/>
          <c:yMode val="edge"/>
          <c:x val="0.44306011669857503"/>
          <c:y val="0.14474622794316072"/>
          <c:w val="0.53521846814734053"/>
          <c:h val="0.81270410590572306"/>
        </c:manualLayout>
      </c:layout>
      <c:barChart>
        <c:barDir val="bar"/>
        <c:grouping val="clustered"/>
        <c:varyColors val="0"/>
        <c:ser>
          <c:idx val="0"/>
          <c:order val="0"/>
          <c:tx>
            <c:strRef>
              <c:f>Évaluation!$E$101:$G$101</c:f>
              <c:strCache>
                <c:ptCount val="1"/>
                <c:pt idx="0">
                  <c:v>G. Gestion des risques et sauvegardes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Évaluation!$E$103:$E$109</c:f>
              <c:strCache>
                <c:ptCount val="7"/>
                <c:pt idx="0">
                  <c:v>1. Gestion des risques</c:v>
                </c:pt>
                <c:pt idx="1">
                  <c:v>2. Sauvegardes sociales et environnementales</c:v>
                </c:pt>
                <c:pt idx="2">
                  <c:v>3. Conformité aux normes des bailleurs de fonds</c:v>
                </c:pt>
                <c:pt idx="3">
                  <c:v>4. Perspective de genre</c:v>
                </c:pt>
                <c:pt idx="4">
                  <c:v>5. Supervision et reddition de comptes</c:v>
                </c:pt>
                <c:pt idx="5">
                  <c:v>6. Sécurité et bien-être au travail</c:v>
                </c:pt>
                <c:pt idx="6">
                  <c:v>7. Protection des lanceurs d’alerte</c:v>
                </c:pt>
              </c:strCache>
            </c:strRef>
          </c:cat>
          <c:val>
            <c:numRef>
              <c:f>Évaluation!$F$103:$F$109</c:f>
              <c:numCache>
                <c:formatCode>General</c:formatCode>
                <c:ptCount val="7"/>
              </c:numCache>
            </c:numRef>
          </c:val>
          <c:extLst>
            <c:ext xmlns:c16="http://schemas.microsoft.com/office/drawing/2014/chart" uri="{C3380CC4-5D6E-409C-BE32-E72D297353CC}">
              <c16:uniqueId val="{00000001-7C64-4AAE-9351-93C66A66A59D}"/>
            </c:ext>
          </c:extLst>
        </c:ser>
        <c:dLbls>
          <c:dLblPos val="outEnd"/>
          <c:showLegendKey val="0"/>
          <c:showVal val="1"/>
          <c:showCatName val="0"/>
          <c:showSerName val="0"/>
          <c:showPercent val="0"/>
          <c:showBubbleSize val="0"/>
        </c:dLbls>
        <c:gapWidth val="25"/>
        <c:axId val="-402421744"/>
        <c:axId val="-683271008"/>
      </c:barChart>
      <c:catAx>
        <c:axId val="-4024217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lgn="ctr">
              <a:defRPr lang="es-ES" sz="1200" b="0" i="0" u="none" strike="noStrike" kern="1200" baseline="0">
                <a:solidFill>
                  <a:schemeClr val="tx1">
                    <a:lumMod val="65000"/>
                    <a:lumOff val="35000"/>
                  </a:schemeClr>
                </a:solidFill>
                <a:latin typeface="+mn-lt"/>
                <a:ea typeface="+mn-ea"/>
                <a:cs typeface="+mn-cs"/>
              </a:defRPr>
            </a:pPr>
            <a:endParaRPr lang="es-ES"/>
          </a:p>
        </c:txPr>
        <c:crossAx val="-683271008"/>
        <c:crosses val="autoZero"/>
        <c:auto val="1"/>
        <c:lblAlgn val="ctr"/>
        <c:lblOffset val="100"/>
        <c:noMultiLvlLbl val="0"/>
      </c:catAx>
      <c:valAx>
        <c:axId val="-683271008"/>
        <c:scaling>
          <c:orientation val="minMax"/>
        </c:scaling>
        <c:delete val="1"/>
        <c:axPos val="t"/>
        <c:numFmt formatCode="General" sourceLinked="1"/>
        <c:majorTickMark val="none"/>
        <c:minorTickMark val="none"/>
        <c:tickLblPos val="nextTo"/>
        <c:crossAx val="-402421744"/>
        <c:crosses val="autoZero"/>
        <c:crossBetween val="between"/>
      </c:valAx>
      <c:spPr>
        <a:solidFill>
          <a:srgbClr val="F5F8FF"/>
        </a:solidFill>
      </c:spPr>
    </c:plotArea>
    <c:plotVisOnly val="1"/>
    <c:dispBlanksAs val="gap"/>
    <c:showDLblsOverMax val="0"/>
    <c:extLst/>
  </c:chart>
  <c:spPr>
    <a:noFill/>
    <a:ln w="9525" cap="flat" cmpd="sng" algn="ctr">
      <a:noFill/>
      <a:round/>
    </a:ln>
    <a:effectLst/>
  </c:spPr>
  <c:txPr>
    <a:bodyPr/>
    <a:lstStyle/>
    <a:p>
      <a:pPr>
        <a:defRPr>
          <a:latin typeface="+mn-lt"/>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600" b="1"/>
              <a:t>F. Mobilisation des Ressources</a:t>
            </a:r>
          </a:p>
        </c:rich>
      </c:tx>
      <c:layout>
        <c:manualLayout>
          <c:xMode val="edge"/>
          <c:yMode val="edge"/>
          <c:x val="0.41717545912686327"/>
          <c:y val="2.5842493909562485E-2"/>
        </c:manualLayout>
      </c:layout>
      <c:overlay val="0"/>
      <c:spPr>
        <a:noFill/>
        <a:ln>
          <a:noFill/>
        </a:ln>
        <a:effectLst/>
      </c:spPr>
    </c:title>
    <c:autoTitleDeleted val="0"/>
    <c:plotArea>
      <c:layout>
        <c:manualLayout>
          <c:layoutTarget val="inner"/>
          <c:xMode val="edge"/>
          <c:yMode val="edge"/>
          <c:x val="0.44306011669857503"/>
          <c:y val="0.14474622794316072"/>
          <c:w val="0.53521846814734053"/>
          <c:h val="0.81270410590572306"/>
        </c:manualLayout>
      </c:layout>
      <c:barChart>
        <c:barDir val="bar"/>
        <c:grouping val="clustered"/>
        <c:varyColors val="0"/>
        <c:ser>
          <c:idx val="1"/>
          <c:order val="0"/>
          <c:tx>
            <c:strRef>
              <c:f>Évaluation!$E$88</c:f>
              <c:strCache>
                <c:ptCount val="1"/>
                <c:pt idx="0">
                  <c:v>F. Mobilisation des ressources</c:v>
                </c:pt>
              </c:strCache>
            </c:strRef>
          </c:tx>
          <c:spPr>
            <a:solidFill>
              <a:srgbClr val="DE584E"/>
            </a:solidFill>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Évaluation!$E$90:$E$98</c:f>
              <c:strCache>
                <c:ptCount val="9"/>
                <c:pt idx="0">
                  <c:v>1. Diversification des sources de financement</c:v>
                </c:pt>
                <c:pt idx="1">
                  <c:v>2. Mobilisation des ressources</c:v>
                </c:pt>
                <c:pt idx="2">
                  <c:v>3. Politiques de sélection des donateurs</c:v>
                </c:pt>
                <c:pt idx="3">
                  <c:v>4. Effet de levier des ressources</c:v>
                </c:pt>
                <c:pt idx="4">
                  <c:v>5. Intermédiation financière</c:v>
                </c:pt>
                <c:pt idx="5">
                  <c:v>6. Partenariats gouvernementaux et internationaux</c:v>
                </c:pt>
                <c:pt idx="6">
                  <c:v>7. Respect des accords financiers</c:v>
                </c:pt>
                <c:pt idx="7">
                  <c:v>8. Partage des coûts</c:v>
                </c:pt>
                <c:pt idx="8">
                  <c:v>9. Communication avec les donateurs et les partenaires</c:v>
                </c:pt>
              </c:strCache>
            </c:strRef>
          </c:cat>
          <c:val>
            <c:numRef>
              <c:f>Évaluation!$F$90:$F$98</c:f>
              <c:numCache>
                <c:formatCode>General</c:formatCode>
                <c:ptCount val="9"/>
              </c:numCache>
            </c:numRef>
          </c:val>
          <c:extLst>
            <c:ext xmlns:c16="http://schemas.microsoft.com/office/drawing/2014/chart" uri="{C3380CC4-5D6E-409C-BE32-E72D297353CC}">
              <c16:uniqueId val="{00000000-FAB5-461A-8442-BC88EDDF18DD}"/>
            </c:ext>
          </c:extLst>
        </c:ser>
        <c:dLbls>
          <c:dLblPos val="outEnd"/>
          <c:showLegendKey val="0"/>
          <c:showVal val="1"/>
          <c:showCatName val="0"/>
          <c:showSerName val="0"/>
          <c:showPercent val="0"/>
          <c:showBubbleSize val="0"/>
        </c:dLbls>
        <c:gapWidth val="25"/>
        <c:axId val="-388636624"/>
        <c:axId val="-388631184"/>
      </c:barChart>
      <c:catAx>
        <c:axId val="-3886366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lgn="ctr">
              <a:defRPr lang="es-ES" sz="1200" b="0" i="0" u="none" strike="noStrike" kern="1200" baseline="0">
                <a:solidFill>
                  <a:schemeClr val="tx1">
                    <a:lumMod val="65000"/>
                    <a:lumOff val="35000"/>
                  </a:schemeClr>
                </a:solidFill>
                <a:latin typeface="+mn-lt"/>
                <a:ea typeface="+mn-ea"/>
                <a:cs typeface="+mn-cs"/>
              </a:defRPr>
            </a:pPr>
            <a:endParaRPr lang="es-ES"/>
          </a:p>
        </c:txPr>
        <c:crossAx val="-388631184"/>
        <c:crosses val="autoZero"/>
        <c:auto val="1"/>
        <c:lblAlgn val="ctr"/>
        <c:lblOffset val="100"/>
        <c:noMultiLvlLbl val="0"/>
      </c:catAx>
      <c:valAx>
        <c:axId val="-388631184"/>
        <c:scaling>
          <c:orientation val="minMax"/>
        </c:scaling>
        <c:delete val="1"/>
        <c:axPos val="t"/>
        <c:numFmt formatCode="General" sourceLinked="1"/>
        <c:majorTickMark val="none"/>
        <c:minorTickMark val="none"/>
        <c:tickLblPos val="nextTo"/>
        <c:crossAx val="-388636624"/>
        <c:crosses val="autoZero"/>
        <c:crossBetween val="between"/>
      </c:valAx>
      <c:spPr>
        <a:solidFill>
          <a:srgbClr val="F5F8FF"/>
        </a:solidFill>
      </c:spPr>
    </c:plotArea>
    <c:plotVisOnly val="1"/>
    <c:dispBlanksAs val="gap"/>
    <c:showDLblsOverMax val="0"/>
    <c:extLst/>
  </c:chart>
  <c:spPr>
    <a:noFill/>
    <a:ln w="9525" cap="flat" cmpd="sng" algn="ctr">
      <a:noFill/>
      <a:round/>
    </a:ln>
    <a:effectLst/>
  </c:spPr>
  <c:txPr>
    <a:bodyPr/>
    <a:lstStyle/>
    <a:p>
      <a:pPr>
        <a:defRPr>
          <a:latin typeface="+mn-lt"/>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7">
  <a:schemeClr val="accent4"/>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8">
  <a:schemeClr val="accent5"/>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92364</xdr:colOff>
      <xdr:row>9</xdr:row>
      <xdr:rowOff>61576</xdr:rowOff>
    </xdr:from>
    <xdr:to>
      <xdr:col>6</xdr:col>
      <xdr:colOff>1662546</xdr:colOff>
      <xdr:row>9</xdr:row>
      <xdr:rowOff>731213</xdr:rowOff>
    </xdr:to>
    <xdr:sp macro="" textlink="">
      <xdr:nvSpPr>
        <xdr:cNvPr id="3" name="Flecha: hacia la izquierda 2">
          <a:extLst>
            <a:ext uri="{FF2B5EF4-FFF2-40B4-BE49-F238E27FC236}">
              <a16:creationId xmlns:a16="http://schemas.microsoft.com/office/drawing/2014/main" id="{D6173C9F-4316-4831-9384-A85561703F13}"/>
            </a:ext>
          </a:extLst>
        </xdr:cNvPr>
        <xdr:cNvSpPr/>
      </xdr:nvSpPr>
      <xdr:spPr>
        <a:xfrm>
          <a:off x="9713577" y="692727"/>
          <a:ext cx="1570182" cy="669637"/>
        </a:xfrm>
        <a:prstGeom prst="leftArrow">
          <a:avLst/>
        </a:prstGeom>
        <a:ln>
          <a:solidFill>
            <a:schemeClr val="bg1"/>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546486</xdr:colOff>
      <xdr:row>0</xdr:row>
      <xdr:rowOff>0</xdr:rowOff>
    </xdr:from>
    <xdr:to>
      <xdr:col>9</xdr:col>
      <xdr:colOff>224203</xdr:colOff>
      <xdr:row>8</xdr:row>
      <xdr:rowOff>277091</xdr:rowOff>
    </xdr:to>
    <xdr:pic>
      <xdr:nvPicPr>
        <xdr:cNvPr id="7" name="Imagen 6">
          <a:extLst>
            <a:ext uri="{FF2B5EF4-FFF2-40B4-BE49-F238E27FC236}">
              <a16:creationId xmlns:a16="http://schemas.microsoft.com/office/drawing/2014/main" id="{23200189-78A4-1B8A-5806-A36CF15A43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6486" y="0"/>
          <a:ext cx="17822332" cy="27709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238125</xdr:colOff>
      <xdr:row>4</xdr:row>
      <xdr:rowOff>114979</xdr:rowOff>
    </xdr:from>
    <xdr:to>
      <xdr:col>12</xdr:col>
      <xdr:colOff>657226</xdr:colOff>
      <xdr:row>31</xdr:row>
      <xdr:rowOff>47037</xdr:rowOff>
    </xdr:to>
    <xdr:graphicFrame macro="">
      <xdr:nvGraphicFramePr>
        <xdr:cNvPr id="3"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114300</xdr:colOff>
      <xdr:row>19</xdr:row>
      <xdr:rowOff>31359</xdr:rowOff>
    </xdr:from>
    <xdr:to>
      <xdr:col>6</xdr:col>
      <xdr:colOff>47625</xdr:colOff>
      <xdr:row>24</xdr:row>
      <xdr:rowOff>114301</xdr:rowOff>
    </xdr:to>
    <xdr:sp macro="" textlink="Calculs!J12">
      <xdr:nvSpPr>
        <xdr:cNvPr id="4" name="Rectángulo 3">
          <a:extLst>
            <a:ext uri="{FF2B5EF4-FFF2-40B4-BE49-F238E27FC236}">
              <a16:creationId xmlns:a16="http://schemas.microsoft.com/office/drawing/2014/main" id="{00000000-0008-0000-0100-000004000000}"/>
            </a:ext>
          </a:extLst>
        </xdr:cNvPr>
        <xdr:cNvSpPr/>
      </xdr:nvSpPr>
      <xdr:spPr>
        <a:xfrm>
          <a:off x="2622942" y="4045186"/>
          <a:ext cx="2441967" cy="971420"/>
        </a:xfrm>
        <a:prstGeom prst="rect">
          <a:avLst/>
        </a:prstGeom>
        <a:solidFill>
          <a:schemeClr val="accent6">
            <a:lumMod val="75000"/>
          </a:schemeClr>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fld id="{E030C2CB-550B-480E-9B25-3A9F37792A55}" type="TxLink">
            <a:rPr lang="en-US" sz="1600" b="1" i="0" u="none" strike="noStrike">
              <a:solidFill>
                <a:srgbClr val="000000"/>
              </a:solidFill>
              <a:latin typeface="Tw Cen MT"/>
            </a:rPr>
            <a:pPr algn="ctr"/>
            <a:t>0.00%</a:t>
          </a:fld>
          <a:endParaRPr lang="en-US" sz="5400" b="1">
            <a:solidFill>
              <a:schemeClr val="bg1"/>
            </a:solidFill>
          </a:endParaRPr>
        </a:p>
      </xdr:txBody>
    </xdr:sp>
    <xdr:clientData/>
  </xdr:twoCellAnchor>
  <xdr:twoCellAnchor>
    <xdr:from>
      <xdr:col>3</xdr:col>
      <xdr:colOff>95250</xdr:colOff>
      <xdr:row>26</xdr:row>
      <xdr:rowOff>20906</xdr:rowOff>
    </xdr:from>
    <xdr:to>
      <xdr:col>6</xdr:col>
      <xdr:colOff>28575</xdr:colOff>
      <xdr:row>31</xdr:row>
      <xdr:rowOff>59006</xdr:rowOff>
    </xdr:to>
    <xdr:sp macro="" textlink="Calculs!C11">
      <xdr:nvSpPr>
        <xdr:cNvPr id="5" name="Rectángulo 4">
          <a:extLst>
            <a:ext uri="{FF2B5EF4-FFF2-40B4-BE49-F238E27FC236}">
              <a16:creationId xmlns:a16="http://schemas.microsoft.com/office/drawing/2014/main" id="{00000000-0008-0000-0100-000005000000}"/>
            </a:ext>
          </a:extLst>
        </xdr:cNvPr>
        <xdr:cNvSpPr/>
      </xdr:nvSpPr>
      <xdr:spPr>
        <a:xfrm>
          <a:off x="2603892" y="5278601"/>
          <a:ext cx="2441967" cy="926578"/>
        </a:xfrm>
        <a:prstGeom prst="rect">
          <a:avLst/>
        </a:prstGeom>
        <a:solidFill>
          <a:schemeClr val="accent2">
            <a:lumMod val="60000"/>
            <a:lumOff val="40000"/>
          </a:schemeClr>
        </a:solidFill>
        <a:ln/>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marL="0" indent="0" algn="ctr"/>
          <a:fld id="{4BCC429A-87DB-46F4-8498-1F1A2B3940C6}" type="TxLink">
            <a:rPr lang="en-US" sz="4000" b="1" i="0" u="none" strike="noStrike">
              <a:solidFill>
                <a:schemeClr val="bg1"/>
              </a:solidFill>
              <a:latin typeface="Tw Cen MT"/>
              <a:ea typeface="+mn-ea"/>
              <a:cs typeface="+mn-cs"/>
            </a:rPr>
            <a:pPr marL="0" indent="0" algn="ctr"/>
            <a:t>43</a:t>
          </a:fld>
          <a:endParaRPr lang="es-ES" sz="4000" b="1" i="0" u="none" strike="noStrike">
            <a:solidFill>
              <a:schemeClr val="bg1"/>
            </a:solidFill>
            <a:latin typeface="Tw Cen MT"/>
            <a:ea typeface="+mn-ea"/>
            <a:cs typeface="+mn-cs"/>
          </a:endParaRPr>
        </a:p>
      </xdr:txBody>
    </xdr:sp>
    <xdr:clientData/>
  </xdr:twoCellAnchor>
  <xdr:twoCellAnchor>
    <xdr:from>
      <xdr:col>3</xdr:col>
      <xdr:colOff>107645</xdr:colOff>
      <xdr:row>4</xdr:row>
      <xdr:rowOff>88597</xdr:rowOff>
    </xdr:from>
    <xdr:to>
      <xdr:col>6</xdr:col>
      <xdr:colOff>40970</xdr:colOff>
      <xdr:row>11</xdr:row>
      <xdr:rowOff>87593</xdr:rowOff>
    </xdr:to>
    <xdr:sp macro="" textlink="Évaluation!E12">
      <xdr:nvSpPr>
        <xdr:cNvPr id="7" name="Rectángulo 6">
          <a:extLst>
            <a:ext uri="{FF2B5EF4-FFF2-40B4-BE49-F238E27FC236}">
              <a16:creationId xmlns:a16="http://schemas.microsoft.com/office/drawing/2014/main" id="{00000000-0008-0000-0100-000007000000}"/>
            </a:ext>
          </a:extLst>
        </xdr:cNvPr>
        <xdr:cNvSpPr/>
      </xdr:nvSpPr>
      <xdr:spPr>
        <a:xfrm>
          <a:off x="2616287" y="1421313"/>
          <a:ext cx="2441967" cy="1258543"/>
        </a:xfrm>
        <a:prstGeom prst="rect">
          <a:avLst/>
        </a:prstGeom>
        <a:solidFill>
          <a:schemeClr val="accent3">
            <a:lumMod val="60000"/>
            <a:lumOff val="40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fld id="{C00A3336-EC62-451D-912B-F6136AF1B19E}" type="TxLink">
            <a:rPr lang="en-US" sz="1600" b="1" i="0" u="none" strike="noStrike">
              <a:solidFill>
                <a:srgbClr val="000000"/>
              </a:solidFill>
              <a:latin typeface="Tw Cen MT"/>
            </a:rPr>
            <a:pPr algn="ctr"/>
            <a:t>Nom du FFC :</a:t>
          </a:fld>
          <a:endParaRPr lang="en-US" sz="2000" b="1" i="0" u="none" strike="noStrike">
            <a:solidFill>
              <a:schemeClr val="bg1"/>
            </a:solidFill>
            <a:latin typeface="Tw Cen MT"/>
          </a:endParaRPr>
        </a:p>
      </xdr:txBody>
    </xdr:sp>
    <xdr:clientData/>
  </xdr:twoCellAnchor>
  <xdr:twoCellAnchor>
    <xdr:from>
      <xdr:col>3</xdr:col>
      <xdr:colOff>704850</xdr:colOff>
      <xdr:row>32</xdr:row>
      <xdr:rowOff>0</xdr:rowOff>
    </xdr:from>
    <xdr:to>
      <xdr:col>12</xdr:col>
      <xdr:colOff>390525</xdr:colOff>
      <xdr:row>47</xdr:row>
      <xdr:rowOff>47193</xdr:rowOff>
    </xdr:to>
    <xdr:graphicFrame macro="">
      <xdr:nvGraphicFramePr>
        <xdr:cNvPr id="8" name="Gráfico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748195</xdr:colOff>
      <xdr:row>51</xdr:row>
      <xdr:rowOff>106015</xdr:rowOff>
    </xdr:from>
    <xdr:to>
      <xdr:col>8</xdr:col>
      <xdr:colOff>502509</xdr:colOff>
      <xdr:row>70</xdr:row>
      <xdr:rowOff>134216</xdr:rowOff>
    </xdr:to>
    <xdr:graphicFrame macro="">
      <xdr:nvGraphicFramePr>
        <xdr:cNvPr id="9" name="Chart 26" descr="monthly income chart">
          <a:extLst>
            <a:ext uri="{FF2B5EF4-FFF2-40B4-BE49-F238E27FC236}">
              <a16:creationId xmlns:a16="http://schemas.microsoft.com/office/drawing/2014/main" id="{AE741039-B3BD-4029-B5E8-7C7CFE283E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7</xdr:col>
      <xdr:colOff>812363</xdr:colOff>
      <xdr:row>51</xdr:row>
      <xdr:rowOff>123354</xdr:rowOff>
    </xdr:from>
    <xdr:to>
      <xdr:col>15</xdr:col>
      <xdr:colOff>570305</xdr:colOff>
      <xdr:row>69</xdr:row>
      <xdr:rowOff>5061</xdr:rowOff>
    </xdr:to>
    <xdr:graphicFrame macro="">
      <xdr:nvGraphicFramePr>
        <xdr:cNvPr id="15" name="Chart 22" descr="monthly expenses chart">
          <a:extLst>
            <a:ext uri="{FF2B5EF4-FFF2-40B4-BE49-F238E27FC236}">
              <a16:creationId xmlns:a16="http://schemas.microsoft.com/office/drawing/2014/main" id="{F927B13B-6F18-4497-97DB-99783ECD3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562223</xdr:colOff>
      <xdr:row>69</xdr:row>
      <xdr:rowOff>110146</xdr:rowOff>
    </xdr:from>
    <xdr:to>
      <xdr:col>8</xdr:col>
      <xdr:colOff>327863</xdr:colOff>
      <xdr:row>87</xdr:row>
      <xdr:rowOff>122852</xdr:rowOff>
    </xdr:to>
    <xdr:graphicFrame macro="">
      <xdr:nvGraphicFramePr>
        <xdr:cNvPr id="16" name="Chart 22" descr="monthly expenses chart">
          <a:extLst>
            <a:ext uri="{FF2B5EF4-FFF2-40B4-BE49-F238E27FC236}">
              <a16:creationId xmlns:a16="http://schemas.microsoft.com/office/drawing/2014/main" id="{F927B13B-6F18-4497-97DB-99783ECD3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8</xdr:col>
      <xdr:colOff>37330</xdr:colOff>
      <xdr:row>69</xdr:row>
      <xdr:rowOff>154330</xdr:rowOff>
    </xdr:from>
    <xdr:to>
      <xdr:col>15</xdr:col>
      <xdr:colOff>598217</xdr:colOff>
      <xdr:row>88</xdr:row>
      <xdr:rowOff>37079</xdr:rowOff>
    </xdr:to>
    <xdr:graphicFrame macro="">
      <xdr:nvGraphicFramePr>
        <xdr:cNvPr id="17" name="Chart 22" descr="monthly expenses chart">
          <a:extLst>
            <a:ext uri="{FF2B5EF4-FFF2-40B4-BE49-F238E27FC236}">
              <a16:creationId xmlns:a16="http://schemas.microsoft.com/office/drawing/2014/main" id="{F927B13B-6F18-4497-97DB-99783ECD3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0</xdr:col>
      <xdr:colOff>529973</xdr:colOff>
      <xdr:row>87</xdr:row>
      <xdr:rowOff>147644</xdr:rowOff>
    </xdr:from>
    <xdr:to>
      <xdr:col>8</xdr:col>
      <xdr:colOff>285751</xdr:colOff>
      <xdr:row>106</xdr:row>
      <xdr:rowOff>27677</xdr:rowOff>
    </xdr:to>
    <xdr:graphicFrame macro="">
      <xdr:nvGraphicFramePr>
        <xdr:cNvPr id="18" name="Chart 22" descr="monthly expenses chart">
          <a:extLst>
            <a:ext uri="{FF2B5EF4-FFF2-40B4-BE49-F238E27FC236}">
              <a16:creationId xmlns:a16="http://schemas.microsoft.com/office/drawing/2014/main" id="{F927B13B-6F18-4497-97DB-99783ECD3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0</xdr:col>
      <xdr:colOff>546250</xdr:colOff>
      <xdr:row>106</xdr:row>
      <xdr:rowOff>71906</xdr:rowOff>
    </xdr:from>
    <xdr:to>
      <xdr:col>8</xdr:col>
      <xdr:colOff>294441</xdr:colOff>
      <xdr:row>124</xdr:row>
      <xdr:rowOff>124122</xdr:rowOff>
    </xdr:to>
    <xdr:graphicFrame macro="">
      <xdr:nvGraphicFramePr>
        <xdr:cNvPr id="19" name="Chart 22" descr="monthly expenses chart">
          <a:extLst>
            <a:ext uri="{FF2B5EF4-FFF2-40B4-BE49-F238E27FC236}">
              <a16:creationId xmlns:a16="http://schemas.microsoft.com/office/drawing/2014/main" id="{F927B13B-6F18-4497-97DB-99783ECD3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109806</xdr:colOff>
      <xdr:row>12</xdr:row>
      <xdr:rowOff>115162</xdr:rowOff>
    </xdr:from>
    <xdr:to>
      <xdr:col>6</xdr:col>
      <xdr:colOff>43131</xdr:colOff>
      <xdr:row>17</xdr:row>
      <xdr:rowOff>105638</xdr:rowOff>
    </xdr:to>
    <xdr:sp macro="" textlink="Évaluation!E13">
      <xdr:nvSpPr>
        <xdr:cNvPr id="2" name="Rectángulo 1">
          <a:extLst>
            <a:ext uri="{FF2B5EF4-FFF2-40B4-BE49-F238E27FC236}">
              <a16:creationId xmlns:a16="http://schemas.microsoft.com/office/drawing/2014/main" id="{710F261C-A002-42CD-B1C7-5425EC309306}"/>
            </a:ext>
          </a:extLst>
        </xdr:cNvPr>
        <xdr:cNvSpPr/>
      </xdr:nvSpPr>
      <xdr:spPr>
        <a:xfrm>
          <a:off x="2624406" y="2925037"/>
          <a:ext cx="2447925" cy="895351"/>
        </a:xfrm>
        <a:prstGeom prst="rect">
          <a:avLst/>
        </a:prstGeom>
        <a:solidFill>
          <a:schemeClr val="accent1">
            <a:lumMod val="60000"/>
            <a:lumOff val="40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marL="0" indent="0" algn="ctr"/>
          <a:fld id="{DE485D3E-8C9E-4A7D-8289-1629DB4E1993}" type="TxLink">
            <a:rPr lang="en-US" sz="1600" b="1" i="0" u="none" strike="noStrike">
              <a:solidFill>
                <a:srgbClr val="000000"/>
              </a:solidFill>
              <a:latin typeface="Tw Cen MT"/>
              <a:ea typeface="+mn-ea"/>
              <a:cs typeface="+mn-cs"/>
            </a:rPr>
            <a:pPr marL="0" indent="0" algn="ctr"/>
            <a:t>Année d'évaluation :</a:t>
          </a:fld>
          <a:endParaRPr lang="es-ES" sz="1600" b="1" i="0" u="none" strike="noStrike">
            <a:solidFill>
              <a:srgbClr val="000000"/>
            </a:solidFill>
            <a:latin typeface="Tw Cen MT"/>
            <a:ea typeface="+mn-ea"/>
            <a:cs typeface="+mn-cs"/>
          </a:endParaRPr>
        </a:p>
      </xdr:txBody>
    </xdr:sp>
    <xdr:clientData/>
  </xdr:twoCellAnchor>
  <xdr:twoCellAnchor editAs="absolute">
    <xdr:from>
      <xdr:col>7</xdr:col>
      <xdr:colOff>814931</xdr:colOff>
      <xdr:row>87</xdr:row>
      <xdr:rowOff>86868</xdr:rowOff>
    </xdr:from>
    <xdr:to>
      <xdr:col>15</xdr:col>
      <xdr:colOff>550750</xdr:colOff>
      <xdr:row>105</xdr:row>
      <xdr:rowOff>140254</xdr:rowOff>
    </xdr:to>
    <xdr:graphicFrame macro="">
      <xdr:nvGraphicFramePr>
        <xdr:cNvPr id="6" name="Chart 22" descr="monthly expenses chart">
          <a:extLst>
            <a:ext uri="{FF2B5EF4-FFF2-40B4-BE49-F238E27FC236}">
              <a16:creationId xmlns:a16="http://schemas.microsoft.com/office/drawing/2014/main" id="{EA18E414-64CA-41BF-AF6E-CAAFF04D66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2</xdr:row>
      <xdr:rowOff>1442987</xdr:rowOff>
    </xdr:from>
    <xdr:to>
      <xdr:col>2</xdr:col>
      <xdr:colOff>78441</xdr:colOff>
      <xdr:row>4</xdr:row>
      <xdr:rowOff>1212197</xdr:rowOff>
    </xdr:to>
    <mc:AlternateContent xmlns:mc="http://schemas.openxmlformats.org/markup-compatibility/2006" xmlns:sle15="http://schemas.microsoft.com/office/drawing/2012/slicer">
      <mc:Choice Requires="sle15">
        <xdr:graphicFrame macro="">
          <xdr:nvGraphicFramePr>
            <xdr:cNvPr id="2" name="Calificación cualitativa">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microsoft.com/office/drawing/2010/slicer">
              <sle:slicer xmlns:sle="http://schemas.microsoft.com/office/drawing/2010/slicer" name="Calificación cualitativa"/>
            </a:graphicData>
          </a:graphic>
        </xdr:graphicFrame>
      </mc:Choice>
      <mc:Fallback xmlns="">
        <xdr:sp macro="" textlink="">
          <xdr:nvSpPr>
            <xdr:cNvPr id="0" name=""/>
            <xdr:cNvSpPr>
              <a:spLocks noTextEdit="1"/>
            </xdr:cNvSpPr>
          </xdr:nvSpPr>
          <xdr:spPr>
            <a:xfrm>
              <a:off x="0" y="2545977"/>
              <a:ext cx="2476500" cy="2506074"/>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de tabla. La segmentación de datos de tabla se admite en Excel 2013 o versiones posteriores.
Si la forma se modificó en una versión anterior de Excel o si el libro se guardó en Excel 2007 o una versión anterior, no se puede usar la segmentación de datos.</a:t>
              </a:r>
            </a:p>
          </xdr:txBody>
        </xdr:sp>
      </mc:Fallback>
    </mc:AlternateContent>
    <xdr:clientData/>
  </xdr:twoCellAnchor>
  <xdr:twoCellAnchor editAs="absolute">
    <xdr:from>
      <xdr:col>0</xdr:col>
      <xdr:colOff>0</xdr:colOff>
      <xdr:row>5</xdr:row>
      <xdr:rowOff>1420</xdr:rowOff>
    </xdr:from>
    <xdr:to>
      <xdr:col>2</xdr:col>
      <xdr:colOff>68323</xdr:colOff>
      <xdr:row>7</xdr:row>
      <xdr:rowOff>808505</xdr:rowOff>
    </xdr:to>
    <mc:AlternateContent xmlns:mc="http://schemas.openxmlformats.org/markup-compatibility/2006" xmlns:sle15="http://schemas.microsoft.com/office/drawing/2012/slicer">
      <mc:Choice Requires="sle15">
        <xdr:graphicFrame macro="">
          <xdr:nvGraphicFramePr>
            <xdr:cNvPr id="3" name="Área Central">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microsoft.com/office/drawing/2010/slicer">
              <sle:slicer xmlns:sle="http://schemas.microsoft.com/office/drawing/2010/slicer" name="Área Central"/>
            </a:graphicData>
          </a:graphic>
        </xdr:graphicFrame>
      </mc:Choice>
      <mc:Fallback xmlns="">
        <xdr:sp macro="" textlink="">
          <xdr:nvSpPr>
            <xdr:cNvPr id="0" name=""/>
            <xdr:cNvSpPr>
              <a:spLocks noTextEdit="1"/>
            </xdr:cNvSpPr>
          </xdr:nvSpPr>
          <xdr:spPr>
            <a:xfrm>
              <a:off x="0" y="5057514"/>
              <a:ext cx="2443970" cy="2472840"/>
            </a:xfrm>
            <a:prstGeom prst="rect">
              <a:avLst/>
            </a:prstGeom>
            <a:solidFill>
              <a:prstClr val="white"/>
            </a:solidFill>
            <a:ln w="1">
              <a:solidFill>
                <a:prstClr val="green"/>
              </a:solidFill>
            </a:ln>
          </xdr:spPr>
          <xdr:txBody>
            <a:bodyPr vertOverflow="clip" horzOverflow="clip"/>
            <a:lstStyle/>
            <a:p>
              <a:r>
                <a:rPr lang="es-C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0</xdr:col>
      <xdr:colOff>33617</xdr:colOff>
      <xdr:row>0</xdr:row>
      <xdr:rowOff>0</xdr:rowOff>
    </xdr:from>
    <xdr:to>
      <xdr:col>2</xdr:col>
      <xdr:colOff>67236</xdr:colOff>
      <xdr:row>2</xdr:row>
      <xdr:rowOff>1405566</xdr:rowOff>
    </xdr:to>
    <mc:AlternateContent xmlns:mc="http://schemas.openxmlformats.org/markup-compatibility/2006" xmlns:sle15="http://schemas.microsoft.com/office/drawing/2012/slicer">
      <mc:Choice Requires="sle15">
        <xdr:graphicFrame macro="">
          <xdr:nvGraphicFramePr>
            <xdr:cNvPr id="4" name="Aplicabilidad">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microsoft.com/office/drawing/2010/slicer">
              <sle:slicer xmlns:sle="http://schemas.microsoft.com/office/drawing/2010/slicer" name="Aplicabilidad"/>
            </a:graphicData>
          </a:graphic>
        </xdr:graphicFrame>
      </mc:Choice>
      <mc:Fallback xmlns="">
        <xdr:sp macro="" textlink="">
          <xdr:nvSpPr>
            <xdr:cNvPr id="0" name=""/>
            <xdr:cNvSpPr>
              <a:spLocks noTextEdit="1"/>
            </xdr:cNvSpPr>
          </xdr:nvSpPr>
          <xdr:spPr>
            <a:xfrm>
              <a:off x="33617" y="0"/>
              <a:ext cx="2409266" cy="2514948"/>
            </a:xfrm>
            <a:prstGeom prst="rect">
              <a:avLst/>
            </a:prstGeom>
            <a:solidFill>
              <a:prstClr val="white"/>
            </a:solidFill>
            <a:ln w="1">
              <a:solidFill>
                <a:prstClr val="green"/>
              </a:solidFill>
            </a:ln>
          </xdr:spPr>
          <xdr:txBody>
            <a:bodyPr vertOverflow="clip" horzOverflow="clip"/>
            <a:lstStyle/>
            <a:p>
              <a:r>
                <a:rPr lang="es-C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onardo%20Garcia\Downloads\04.3%20Gr&#225;ficos%20Autoevaluaci&#243;n%20Est&#225;ndares%20(Franc&#233;s-Final)%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evalución"/>
    </sheetNames>
    <sheetDataSet>
      <sheetData sheetId="0" refreshError="1"/>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alificación_cualitativa" xr10:uid="{00000000-0013-0000-FFFF-FFFF01000000}" sourceName="Évaluation qualitative">
  <extLst>
    <x:ext xmlns:x15="http://schemas.microsoft.com/office/spreadsheetml/2010/11/main" uri="{2F2917AC-EB37-4324-AD4E-5DD8C200BD13}">
      <x15:tableSlicerCache tableId="1" column="7"/>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Área_Central" xr10:uid="{00000000-0013-0000-FFFF-FFFF02000000}" sourceName="Domaine clé">
  <extLst>
    <x:ext xmlns:x15="http://schemas.microsoft.com/office/spreadsheetml/2010/11/main" uri="{2F2917AC-EB37-4324-AD4E-5DD8C200BD13}">
      <x15:tableSlicerCache tableId="1"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plicabilidad" xr10:uid="{00000000-0013-0000-FFFF-FFFF03000000}" sourceName="Applicabilité">
  <extLst>
    <x:ext xmlns:x15="http://schemas.microsoft.com/office/spreadsheetml/2010/11/main" uri="{2F2917AC-EB37-4324-AD4E-5DD8C200BD13}">
      <x15:tableSlicerCache tableId="1" column="8"/>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lificación cualitativa" xr10:uid="{00000000-0014-0000-FFFF-FFFF01000000}" cache="SegmentaciónDeDatos_Calificación_cualitativa" caption="Évaluation qualitative" style="SlicerStyleDark1" rowHeight="241300"/>
  <slicer name="Área Central" xr10:uid="{00000000-0014-0000-FFFF-FFFF02000000}" cache="SegmentaciónDeDatos_Área_Central" caption="Domaine clé" style="SlicerStyleLight3" rowHeight="241300"/>
  <slicer name="Aplicabilidad" xr10:uid="{00000000-0014-0000-FFFF-FFFF03000000}" cache="SegmentaciónDeDatos_Aplicabilidad" caption="Applicabilité" style="SlicerStyleLight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Gobernanza8" displayName="Gobernanza8" ref="E17:H28" totalsRowCount="1" headerRowDxfId="119" dataDxfId="118" totalsRowDxfId="117" totalsRowBorderDxfId="116">
  <autoFilter ref="E17:H27" xr:uid="{00000000-0009-0000-0100-000007000000}"/>
  <tableColumns count="4">
    <tableColumn id="1" xr3:uid="{00000000-0010-0000-0000-000001000000}" name="Normes" totalsRowLabel="Score" dataDxfId="115" totalsRowDxfId="7"/>
    <tableColumn id="2" xr3:uid="{00000000-0010-0000-0000-000002000000}" name="Note obtenue (0-3)" totalsRowFunction="custom" totalsRowDxfId="6">
      <totalsRowFormula>IFERROR(ROUND(ROUND(SUMIF(Gobernanza8[Applicabilité],"Applicable",Gobernanza8[Note obtenue (0-3)])/(Gobernanza8[[#Totals],[Applicabilité]]*3)*100,1),1),"-")</totalsRowFormula>
    </tableColumn>
    <tableColumn id="3" xr3:uid="{00000000-0010-0000-0000-000003000000}" name="Applicabilité" totalsRowFunction="custom" dataDxfId="114" totalsRowDxfId="5">
      <calculatedColumnFormula>IFERROR(IF(AND($E$10="Personnaliser la sélection",D18="Applicable"),"Applicable",VLOOKUP(A18,Maintenance!$F$2:$G$51,2,FALSE)),"Non applicable")</calculatedColumnFormula>
      <totalsRowFormula>COUNTIF(Gobernanza8[Applicabilité],Maintenance!$BG$2)</totalsRowFormula>
    </tableColumn>
    <tableColumn id="4" xr3:uid="{00000000-0010-0000-0000-000004000000}" name="Évaluation qualitative" dataDxfId="113" totalsRowDxfId="4">
      <calculatedColumnFormula>IF(AND(Gobernanza8[[#This Row],[Applicabilité]]="Applicable",Gobernanza8[[#This Row],[Note obtenue (0-3)]]&lt;&gt;FALSE),VLOOKUP(Gobernanza8[[#This Row],[Note obtenue (0-3)]],Maintenance!$BI$2:$BJ$5,2,FALSE),"-")</calculatedColumnFormula>
    </tableColumn>
  </tableColumns>
  <tableStyleInfo name="College Budge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1000000}" name="Eficacia_institucional" displayName="Eficacia_institucional" ref="E31:H40" totalsRowCount="1" headerRowDxfId="112" dataDxfId="111" totalsRowDxfId="110" totalsRowBorderDxfId="109">
  <autoFilter ref="E31:H39" xr:uid="{00000000-0009-0000-0100-000009000000}"/>
  <tableColumns count="4">
    <tableColumn id="1" xr3:uid="{00000000-0010-0000-0100-000001000000}" name="Normes" totalsRowLabel="Score" dataDxfId="108" totalsRowDxfId="3"/>
    <tableColumn id="2" xr3:uid="{00000000-0010-0000-0100-000002000000}" name="Note obtenue (0-3)" totalsRowFunction="custom" dataDxfId="107" totalsRowDxfId="2">
      <totalsRowFormula>IFERROR(ROUND(SUMIF(Eficacia_institucional[Applicabilité],"Applicable",Eficacia_institucional[Note obtenue (0-3)])/(Eficacia_institucional[[#Totals],[Applicabilité]]*3)*100,1),"-")</totalsRowFormula>
    </tableColumn>
    <tableColumn id="3" xr3:uid="{00000000-0010-0000-0100-000003000000}" name="Applicabilité" totalsRowFunction="custom" dataDxfId="106" totalsRowDxfId="1">
      <calculatedColumnFormula>IFERROR(IF(AND($E$10="Personnaliser la sélection",D32="Applicable"),"Applicable",VLOOKUP(A32,Maintenance!$F$2:$G$51,2,FALSE)),"Non applicable")</calculatedColumnFormula>
      <totalsRowFormula>COUNTIF(Eficacia_institucional[Applicabilité],Maintenance!$BG$2)</totalsRowFormula>
    </tableColumn>
    <tableColumn id="4" xr3:uid="{00000000-0010-0000-0100-000004000000}" name="Évaluation qualitative" dataDxfId="105" totalsRowDxfId="0">
      <calculatedColumnFormula>IF(AND(Eficacia_institucional[[#This Row],[Applicabilité]]="Applicable",Eficacia_institucional[[#This Row],[Note obtenue (0-3)]]&lt;&gt;FALSE),VLOOKUP(Eficacia_institucional[[#This Row],[Note obtenue (0-3)]],Maintenance!$BI$2:$BJ$5,2,FALSE),"-")</calculatedColumnFormula>
    </tableColumn>
  </tableColumns>
  <tableStyleInfo name="Monthly Expense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2000000}" name="Programas" displayName="Programas" ref="E43:H56" totalsRowCount="1" headerRowDxfId="104" dataDxfId="103" totalsRowDxfId="102" totalsRowBorderDxfId="101">
  <autoFilter ref="E43:H55" xr:uid="{00000000-0009-0000-0100-00000B000000}"/>
  <tableColumns count="4">
    <tableColumn id="1" xr3:uid="{00000000-0010-0000-0200-000001000000}" name="Normes" totalsRowLabel="Score" dataDxfId="100" totalsRowDxfId="99"/>
    <tableColumn id="2" xr3:uid="{00000000-0010-0000-0200-000002000000}" name="Note obtenue (0-3)" totalsRowFunction="custom" dataDxfId="98" totalsRowDxfId="97">
      <totalsRowFormula>IFERROR(ROUND(SUMIF(Programas[Applicabilité],"Applicable",Programas[Note obtenue (0-3)])/(Programas[[#Totals],[Applicabilité]]*3)*100,1),"-")</totalsRowFormula>
    </tableColumn>
    <tableColumn id="3" xr3:uid="{00000000-0010-0000-0200-000003000000}" name="Applicabilité" totalsRowFunction="custom" dataDxfId="96" totalsRowDxfId="95">
      <calculatedColumnFormula>IFERROR(IF(AND($E$10="Personnaliser la sélection",D44="Applicable"),"Applicable",VLOOKUP(A44,Maintenance!$V$2:$W$61,2,FALSE)),"Non applicable")</calculatedColumnFormula>
      <totalsRowFormula>COUNTIF(Programas[Applicabilité],Maintenance!$BG$2)</totalsRowFormula>
    </tableColumn>
    <tableColumn id="4" xr3:uid="{00000000-0010-0000-0200-000004000000}" name="Évaluation qualitative" dataDxfId="94" totalsRowDxfId="93">
      <calculatedColumnFormula>IF(AND(Programas[[#This Row],[Applicabilité]]="Applicable",Programas[[#This Row],[Note obtenue (0-3)]]&lt;&gt;FALSE),VLOOKUP(Programas[[#This Row],[Note obtenue (0-3)]],Maintenance!$BI$2:$BJ$5,2,FALSE),"-")</calculatedColumnFormula>
    </tableColumn>
  </tableColumns>
  <tableStyleInfo name="Monthly Expense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3000000}" name="Administracion" displayName="Administracion" ref="E59:H72" totalsRowCount="1" headerRowDxfId="92" dataDxfId="91" totalsRowDxfId="90" totalsRowBorderDxfId="89">
  <autoFilter ref="E59:H71" xr:uid="{00000000-0009-0000-0100-00000C000000}"/>
  <tableColumns count="4">
    <tableColumn id="1" xr3:uid="{00000000-0010-0000-0300-000001000000}" name="Normes" totalsRowLabel="Score" dataDxfId="88" totalsRowDxfId="87"/>
    <tableColumn id="2" xr3:uid="{00000000-0010-0000-0300-000002000000}" name="Note obtenue (0-3)" totalsRowFunction="custom" dataDxfId="86" totalsRowDxfId="85">
      <totalsRowFormula>IFERROR(ROUND(SUMIF(Administracion[Applicabilité],"Applicable",Administracion[Note obtenue (0-3)])/(Administracion[[#Totals],[Applicabilité]]*3)*100,1),"-")</totalsRowFormula>
    </tableColumn>
    <tableColumn id="3" xr3:uid="{00000000-0010-0000-0300-000003000000}" name="Applicabilité" totalsRowFunction="custom" dataDxfId="84" totalsRowDxfId="83">
      <calculatedColumnFormula>IFERROR(IF(AND($E$10="Personnaliser la sélection",D60="Applicable"),"Applicable",VLOOKUP(A60,Maintenance!$AD$2:$AE$61,2,FALSE)),"Non applicable")</calculatedColumnFormula>
      <totalsRowFormula>COUNTIF(Administracion[Applicabilité],Maintenance!$BG$2)</totalsRowFormula>
    </tableColumn>
    <tableColumn id="4" xr3:uid="{00000000-0010-0000-0300-000004000000}" name="Évaluation qualitative" dataDxfId="82" totalsRowDxfId="81">
      <calculatedColumnFormula>IF(AND(Administracion[[#This Row],[Applicabilité]]="Applicable",Administracion[[#This Row],[Note obtenue (0-3)]]&lt;&gt;FALSE),VLOOKUP(Administracion[[#This Row],[Note obtenue (0-3)]],Maintenance!$BI$2:$BJ$5,2,FALSE),"-")</calculatedColumnFormula>
    </tableColumn>
  </tableColumns>
  <tableStyleInfo name="Monthly Expense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Gestion_de_activos" displayName="Gestion_de_activos" ref="E75:H86" totalsRowCount="1" headerRowDxfId="80" dataDxfId="79" totalsRowDxfId="78" totalsRowBorderDxfId="77">
  <autoFilter ref="E75:H85" xr:uid="{00000000-0009-0000-0100-00000D000000}"/>
  <tableColumns count="4">
    <tableColumn id="1" xr3:uid="{00000000-0010-0000-0400-000001000000}" name="Normes" totalsRowLabel="Score" dataDxfId="76" totalsRowDxfId="75"/>
    <tableColumn id="2" xr3:uid="{00000000-0010-0000-0400-000002000000}" name="Note obtenue (0-3)" totalsRowFunction="custom" dataDxfId="74" totalsRowDxfId="73">
      <totalsRowFormula>IFERROR(ROUND(SUMIF(Gestion_de_activos[Applicabilité],"Applicable",Gestion_de_activos[Note obtenue (0-3)])/(Gestion_de_activos[[#Totals],[Applicabilité]]*3)*100,1),"-")</totalsRowFormula>
    </tableColumn>
    <tableColumn id="3" xr3:uid="{00000000-0010-0000-0400-000003000000}" name="Applicabilité" totalsRowFunction="custom" dataDxfId="72" totalsRowDxfId="71">
      <calculatedColumnFormula>IFERROR(IF(AND($E$10="Personnaliser la sélection",D76="Applicable"),"Applicable",VLOOKUP(A76,Maintenance!$F$2:$G$51,2,FALSE)),"Non applicable")</calculatedColumnFormula>
      <totalsRowFormula>COUNTIF(Gestion_de_activos[Applicabilité],Maintenance!$BG$2)</totalsRowFormula>
    </tableColumn>
    <tableColumn id="4" xr3:uid="{00000000-0010-0000-0400-000004000000}" name="Évaluation qualitative" dataDxfId="70" totalsRowDxfId="69">
      <calculatedColumnFormula>IF(AND(Gestion_de_activos[[#This Row],[Applicabilité]]="Applicable",Gestion_de_activos[[#This Row],[Note obtenue (0-3)]]&lt;&gt;FALSE),VLOOKUP(Gestion_de_activos[[#This Row],[Note obtenue (0-3)]],Maintenance!$BI$2:$BJ$5,2,FALSE),"-")</calculatedColumnFormula>
    </tableColumn>
  </tableColumns>
  <tableStyleInfo name="Monthly Expense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Movilizacion_recursos" displayName="Movilizacion_recursos" ref="E89:H99" totalsRowCount="1" headerRowDxfId="68" dataDxfId="67" totalsRowDxfId="66" totalsRowBorderDxfId="65">
  <autoFilter ref="E89:H98" xr:uid="{00000000-0009-0000-0100-00000E000000}"/>
  <tableColumns count="4">
    <tableColumn id="1" xr3:uid="{00000000-0010-0000-0500-000001000000}" name="Normes" totalsRowLabel="Score" dataDxfId="64" totalsRowDxfId="63"/>
    <tableColumn id="2" xr3:uid="{00000000-0010-0000-0500-000002000000}" name="Note obtenue (0-3)" totalsRowFunction="custom" dataDxfId="62" totalsRowDxfId="61">
      <totalsRowFormula>IFERROR(ROUND(SUMIF(Movilizacion_recursos[Applicabilité],"Applicable",Movilizacion_recursos[Note obtenue (0-3)])/(Movilizacion_recursos[[#Totals],[Applicabilité]]*3)*100,1),"-")</totalsRowFormula>
    </tableColumn>
    <tableColumn id="3" xr3:uid="{00000000-0010-0000-0500-000003000000}" name="Applicabilité" totalsRowFunction="custom" dataDxfId="60" totalsRowDxfId="59">
      <calculatedColumnFormula>IFERROR(IF(AND($E$10="Personnaliser la sélection",D90="Applicable"),"Applicable",VLOOKUP(A90,Maintenance!$F$2:$G$51,2,FALSE)),"Non applicable")</calculatedColumnFormula>
      <totalsRowFormula>COUNTIF(Movilizacion_recursos[Applicabilité],Maintenance!$BG$2)</totalsRowFormula>
    </tableColumn>
    <tableColumn id="4" xr3:uid="{00000000-0010-0000-0500-000004000000}" name="Évaluation qualitative" dataDxfId="58" totalsRowDxfId="57">
      <calculatedColumnFormula>IF(AND(Movilizacion_recursos[[#This Row],[Applicabilité]]="Applicable",Movilizacion_recursos[[#This Row],[Note obtenue (0-3)]]&lt;&gt;FALSE),VLOOKUP(Movilizacion_recursos[[#This Row],[Note obtenue (0-3)]],Maintenance!$BI$2:$BJ$5,2,FALSE),"-")</calculatedColumnFormula>
    </tableColumn>
  </tableColumns>
  <tableStyleInfo name="Monthly Expense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6000000}" name="riesgos_salvaguardas" displayName="riesgos_salvaguardas" ref="E102:H110" totalsRowCount="1" headerRowDxfId="56" dataDxfId="55" totalsRowDxfId="54" totalsRowBorderDxfId="53">
  <autoFilter ref="E102:H109" xr:uid="{00000000-0009-0000-0100-00000F000000}"/>
  <tableColumns count="4">
    <tableColumn id="1" xr3:uid="{00000000-0010-0000-0600-000001000000}" name="Normes" totalsRowLabel="Score" dataDxfId="52" totalsRowDxfId="51"/>
    <tableColumn id="2" xr3:uid="{00000000-0010-0000-0600-000002000000}" name="Note obtenue (0-3)" totalsRowFunction="custom" dataDxfId="50" totalsRowDxfId="49">
      <totalsRowFormula>IFERROR(ROUND(SUMIF(riesgos_salvaguardas[Applicabilité],"Applicable",riesgos_salvaguardas[Note obtenue (0-3)])/(riesgos_salvaguardas[[#Totals],[Applicabilité]]*3)*100,1),"-")</totalsRowFormula>
    </tableColumn>
    <tableColumn id="3" xr3:uid="{00000000-0010-0000-0600-000003000000}" name="Applicabilité" totalsRowFunction="custom" dataDxfId="48" totalsRowDxfId="47">
      <calculatedColumnFormula>IFERROR(IF(AND($E$10="Personnaliser la sélection",D103="Applicable"),"OUI",VLOOKUP(A103,Maintenance!$F$2:$G$51,2,FALSE)),"Non applicable")</calculatedColumnFormula>
      <totalsRowFormula>COUNTIF(riesgos_salvaguardas[Applicabilité],Maintenance!$BG$2)</totalsRowFormula>
    </tableColumn>
    <tableColumn id="4" xr3:uid="{00000000-0010-0000-0600-000004000000}" name="Évaluation qualitative" dataDxfId="46" totalsRowDxfId="45">
      <calculatedColumnFormula>IF(AND(riesgos_salvaguardas[[#This Row],[Applicabilité]]="Applicable",riesgos_salvaguardas[[#This Row],[Note obtenue (0-3)]]&lt;&gt;FALSE),VLOOKUP(riesgos_salvaguardas[[#This Row],[Note obtenue (0-3)]],Maintenance!$BI$2:$BJ$5,2,FALSE),"-")</calculatedColumnFormula>
    </tableColumn>
  </tableColumns>
  <tableStyleInfo name="Monthly Expense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7000000}" name="Tabla1" displayName="Tabla1" ref="D1:K69" totalsRowShown="0" headerRowDxfId="44" dataDxfId="43">
  <autoFilter ref="D1:K69" xr:uid="{00000000-0009-0000-0100-000001000000}"/>
  <tableColumns count="8">
    <tableColumn id="1" xr3:uid="{00000000-0010-0000-0700-000001000000}" name="Score" dataDxfId="42">
      <calculatedColumnFormula>VLOOKUP(Tabla1[[#This Row],[Numéro de la norme de pratique]],Évaluation!$E$18:$H$109,2,FALSE)</calculatedColumnFormula>
    </tableColumn>
    <tableColumn id="8" xr3:uid="{00000000-0010-0000-0700-000008000000}" name="Applicabilité" dataDxfId="41">
      <calculatedColumnFormula>Évaluation!G18</calculatedColumnFormula>
    </tableColumn>
    <tableColumn id="7" xr3:uid="{00000000-0010-0000-0700-000007000000}" name="Évaluation qualitative" dataDxfId="40">
      <calculatedColumnFormula>VLOOKUP(Tabla1[[#This Row],[Numéro de la norme de pratique]],Évaluation!$E$18:$H$109,4,FALSE)</calculatedColumnFormula>
    </tableColumn>
    <tableColumn id="2" xr3:uid="{00000000-0010-0000-0700-000002000000}" name="Domaine clé" dataDxfId="39"/>
    <tableColumn id="3" xr3:uid="{00000000-0010-0000-0700-000003000000}" name="Numéro de la norme de pratique" dataDxfId="38"/>
    <tableColumn id="4" xr3:uid="{00000000-0010-0000-0700-000004000000}" name="Texte de la norme de pratique" dataDxfId="37"/>
    <tableColumn id="5" xr3:uid="{00000000-0010-0000-0700-000005000000}" name="Considérations pratiques" dataDxfId="36"/>
    <tableColumn id="6" xr3:uid="{00000000-0010-0000-0700-000006000000}" name="Ressources externes" dataDxfId="35"/>
  </tableColumns>
  <tableStyleInfo name="Monthly Expenses"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8000000}" name="Tabla16" displayName="Tabla16" ref="BE1:BE8" totalsRowShown="0" headerRowDxfId="34">
  <tableColumns count="1">
    <tableColumn id="1" xr3:uid="{00000000-0010-0000-0800-000001000000}" name="Sélection des normes"/>
  </tableColumns>
  <tableStyleInfo name="College Budget" showFirstColumn="0" showLastColumn="0" showRowStripes="1" showColumnStripes="0"/>
</table>
</file>

<file path=xl/theme/theme1.xml><?xml version="1.0" encoding="utf-8"?>
<a:theme xmlns:a="http://schemas.openxmlformats.org/drawingml/2006/main" name="Office Theme">
  <a:themeElements>
    <a:clrScheme name="Family">
      <a:dk1>
        <a:sysClr val="windowText" lastClr="000000"/>
      </a:dk1>
      <a:lt1>
        <a:sysClr val="window" lastClr="FFFFFF"/>
      </a:lt1>
      <a:dk2>
        <a:srgbClr val="635C50"/>
      </a:dk2>
      <a:lt2>
        <a:srgbClr val="F5F5F5"/>
      </a:lt2>
      <a:accent1>
        <a:srgbClr val="1EB0D0"/>
      </a:accent1>
      <a:accent2>
        <a:srgbClr val="D93A51"/>
      </a:accent2>
      <a:accent3>
        <a:srgbClr val="67AE3E"/>
      </a:accent3>
      <a:accent4>
        <a:srgbClr val="F58220"/>
      </a:accent4>
      <a:accent5>
        <a:srgbClr val="974792"/>
      </a:accent5>
      <a:accent6>
        <a:srgbClr val="FFCD30"/>
      </a:accent6>
      <a:hlink>
        <a:srgbClr val="74ACDC"/>
      </a:hlink>
      <a:folHlink>
        <a:srgbClr val="974792"/>
      </a:folHlink>
    </a:clrScheme>
    <a:fontScheme name="Tw Cen MT">
      <a:majorFont>
        <a:latin typeface="Tw Cen MT" panose="020B0602020104020603"/>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 Id="rId9" Type="http://schemas.openxmlformats.org/officeDocument/2006/relationships/table" Target="../tables/table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S112"/>
  <sheetViews>
    <sheetView showGridLines="0" tabSelected="1" topLeftCell="C1" zoomScale="70" zoomScaleNormal="70" workbookViewId="0">
      <selection activeCell="F32" sqref="F32"/>
    </sheetView>
    <sheetView tabSelected="1" topLeftCell="C1" zoomScale="70" zoomScaleNormal="70" workbookViewId="1">
      <selection activeCell="I24" sqref="I24"/>
    </sheetView>
  </sheetViews>
  <sheetFormatPr defaultColWidth="25.6328125" defaultRowHeight="24.95" customHeight="1" x14ac:dyDescent="0.3"/>
  <cols>
    <col min="1" max="2" width="14.90625" style="3" hidden="1" customWidth="1"/>
    <col min="3" max="3" width="14.90625" style="4" customWidth="1"/>
    <col min="4" max="4" width="33.7265625" style="4" bestFit="1" customWidth="1"/>
    <col min="5" max="5" width="39.6328125" style="3" bestFit="1" customWidth="1"/>
    <col min="6" max="6" width="48.26953125" style="3" customWidth="1"/>
    <col min="7" max="7" width="18.36328125" style="3" bestFit="1" customWidth="1"/>
    <col min="8" max="8" width="46.90625" style="9" customWidth="1"/>
    <col min="9" max="9" width="36.453125" style="9" customWidth="1"/>
    <col min="10" max="10" width="25.6328125" style="3"/>
    <col min="11" max="12" width="15.6328125" style="3" customWidth="1"/>
    <col min="13" max="13" width="16.90625" style="3" bestFit="1" customWidth="1"/>
    <col min="14" max="14" width="25.6328125" style="3"/>
    <col min="15" max="15" width="7.08984375" style="3" bestFit="1" customWidth="1"/>
    <col min="16" max="16384" width="25.6328125" style="3"/>
  </cols>
  <sheetData>
    <row r="9" spans="4:19" ht="24.95" customHeight="1" x14ac:dyDescent="0.3">
      <c r="I9" s="14"/>
    </row>
    <row r="10" spans="4:19" ht="62.35" customHeight="1" x14ac:dyDescent="0.3">
      <c r="E10" s="44" t="s">
        <v>284</v>
      </c>
      <c r="F10" s="44"/>
      <c r="G10" s="9"/>
      <c r="H10" s="18" t="s">
        <v>1</v>
      </c>
      <c r="I10" s="14"/>
      <c r="M10" s="5"/>
      <c r="N10" s="5"/>
      <c r="O10" s="5"/>
      <c r="P10" s="5"/>
      <c r="Q10" s="5"/>
      <c r="R10" s="5"/>
      <c r="S10" s="5"/>
    </row>
    <row r="11" spans="4:19" ht="62.35" customHeight="1" x14ac:dyDescent="0.3">
      <c r="D11" s="3"/>
      <c r="H11" s="3"/>
      <c r="I11" s="14"/>
      <c r="M11" s="5"/>
      <c r="N11" s="5"/>
      <c r="O11" s="5"/>
      <c r="P11" s="5"/>
      <c r="Q11" s="5"/>
      <c r="R11" s="5"/>
      <c r="S11" s="5"/>
    </row>
    <row r="12" spans="4:19" ht="62.35" customHeight="1" x14ac:dyDescent="0.3">
      <c r="D12" s="3"/>
      <c r="E12" s="63" t="s">
        <v>303</v>
      </c>
      <c r="F12" s="63" t="s">
        <v>2</v>
      </c>
      <c r="G12" s="63"/>
      <c r="H12" s="63"/>
      <c r="I12" s="14"/>
      <c r="M12" s="5"/>
      <c r="N12" s="5"/>
      <c r="O12" s="5"/>
      <c r="P12" s="5"/>
      <c r="Q12" s="5"/>
      <c r="R12" s="5"/>
      <c r="S12" s="5"/>
    </row>
    <row r="13" spans="4:19" ht="62.35" customHeight="1" x14ac:dyDescent="0.3">
      <c r="D13" s="3"/>
      <c r="E13" s="64" t="s">
        <v>304</v>
      </c>
      <c r="F13" s="65"/>
      <c r="G13" s="65"/>
      <c r="H13" s="66"/>
      <c r="I13" s="14"/>
      <c r="M13" s="5"/>
      <c r="N13" s="5"/>
      <c r="O13" s="5"/>
      <c r="P13" s="5"/>
      <c r="Q13" s="5"/>
      <c r="R13" s="5"/>
      <c r="S13" s="5"/>
    </row>
    <row r="14" spans="4:19" ht="62.35" customHeight="1" x14ac:dyDescent="0.3">
      <c r="D14" s="3"/>
      <c r="H14" s="3"/>
      <c r="I14" s="14"/>
      <c r="M14" s="5"/>
      <c r="N14" s="5"/>
      <c r="O14" s="5"/>
      <c r="P14" s="5"/>
      <c r="Q14" s="5"/>
      <c r="R14" s="5"/>
      <c r="S14" s="5"/>
    </row>
    <row r="15" spans="4:19" ht="62.35" customHeight="1" x14ac:dyDescent="0.3">
      <c r="D15" s="3"/>
      <c r="H15" s="3"/>
      <c r="I15" s="14"/>
      <c r="M15" s="5"/>
      <c r="N15" s="5"/>
      <c r="O15" s="5"/>
      <c r="P15" s="5"/>
      <c r="Q15" s="5"/>
      <c r="R15" s="5"/>
      <c r="S15" s="5"/>
    </row>
    <row r="16" spans="4:19" ht="24.8" customHeight="1" x14ac:dyDescent="0.3">
      <c r="D16" s="43" t="str">
        <f>IF($E$10="Personnaliser la sélection","Complétez cette colonne","Ne complétez pas cette colonne")</f>
        <v>Ne complétez pas cette colonne</v>
      </c>
      <c r="E16" s="47" t="s">
        <v>3</v>
      </c>
      <c r="F16" s="47"/>
      <c r="G16" s="47"/>
      <c r="H16" s="47"/>
      <c r="I16" s="14"/>
    </row>
    <row r="17" spans="1:14" ht="24.95" customHeight="1" x14ac:dyDescent="0.3">
      <c r="D17" s="43"/>
      <c r="E17" s="19" t="s">
        <v>4</v>
      </c>
      <c r="F17" s="20" t="s">
        <v>5</v>
      </c>
      <c r="G17" s="20" t="s">
        <v>6</v>
      </c>
      <c r="H17" s="19" t="s">
        <v>7</v>
      </c>
      <c r="I17" s="14"/>
      <c r="J17" s="2"/>
      <c r="N17" s="12"/>
    </row>
    <row r="18" spans="1:14" ht="24.95" customHeight="1" x14ac:dyDescent="0.3">
      <c r="A18" s="3" t="str">
        <f t="shared" ref="A18:A27" si="0">CONCATENATE($E$10,"-",B18)</f>
        <v>Pré-enregistrement-Norme 1</v>
      </c>
      <c r="B18" s="3" t="s">
        <v>8</v>
      </c>
      <c r="D18" s="10"/>
      <c r="E18" s="29" t="s">
        <v>9</v>
      </c>
      <c r="F18" s="30"/>
      <c r="G18" s="31" t="str">
        <f>IFERROR(IF(AND($E$10="Personnaliser la sélection",D18="Applicable"),"Applicable",VLOOKUP(A18,Maintenance!$F$2:$G$51,2,FALSE)),"Non applicable")</f>
        <v>Applicable</v>
      </c>
      <c r="H18" s="32" t="str">
        <f>IF(AND(Gobernanza8[[#This Row],[Applicabilité]]="Applicable",Gobernanza8[[#This Row],[Note obtenue (0-3)]]&lt;&gt;FALSE),VLOOKUP(Gobernanza8[[#This Row],[Note obtenue (0-3)]],Maintenance!$BI$2:$BJ$5,2,FALSE),"-")</f>
        <v>-</v>
      </c>
      <c r="I18" s="14"/>
      <c r="J18" s="3" t="str">
        <f>IF(AND($E$10="Personalizado",Gobernanza8[[#This Row],[Note obtenue (0-3)]]&gt;0,Gobernanza8[[#This Row],[Applicabilité]]="-"),"No asigne un valor","")</f>
        <v/>
      </c>
    </row>
    <row r="19" spans="1:14" ht="24.95" customHeight="1" x14ac:dyDescent="0.3">
      <c r="A19" s="3" t="str">
        <f t="shared" si="0"/>
        <v>Pré-enregistrement-Norme 2</v>
      </c>
      <c r="B19" s="3" t="s">
        <v>10</v>
      </c>
      <c r="D19" s="10"/>
      <c r="E19" s="29" t="s">
        <v>11</v>
      </c>
      <c r="F19" s="30"/>
      <c r="G19" s="31" t="str">
        <f>IFERROR(IF(AND($E$10="Personnaliser la sélection",D19="Applicable"),"Applicable",VLOOKUP(A19,Maintenance!$F$2:$G$51,2,FALSE)),"Non applicable")</f>
        <v>Applicable</v>
      </c>
      <c r="H19" s="32" t="str">
        <f>IF(AND(Gobernanza8[[#This Row],[Applicabilité]]="Applicable",Gobernanza8[[#This Row],[Note obtenue (0-3)]]&lt;&gt;FALSE),VLOOKUP(Gobernanza8[[#This Row],[Note obtenue (0-3)]],Maintenance!$BI$2:$BJ$5,2,FALSE),"-")</f>
        <v>-</v>
      </c>
      <c r="I19" s="14"/>
      <c r="J19" s="3" t="str">
        <f>IF(AND($E$10="Personalizado",Gobernanza8[[#This Row],[Note obtenue (0-3)]]&gt;0,Gobernanza8[[#This Row],[Applicabilité]]="-"),"No asigne un valor","")</f>
        <v/>
      </c>
    </row>
    <row r="20" spans="1:14" ht="24.95" customHeight="1" x14ac:dyDescent="0.3">
      <c r="A20" s="3" t="str">
        <f t="shared" si="0"/>
        <v>Pré-enregistrement-Norme 3</v>
      </c>
      <c r="B20" s="3" t="s">
        <v>12</v>
      </c>
      <c r="D20" s="10"/>
      <c r="E20" s="29" t="s">
        <v>13</v>
      </c>
      <c r="F20" s="30"/>
      <c r="G20" s="31" t="str">
        <f>IFERROR(IF(AND($E$10="Personnaliser la sélection",D20="Applicable"),"Applicable",VLOOKUP(A20,Maintenance!$F$2:$G$51,2,FALSE)),"Non applicable")</f>
        <v>Applicable</v>
      </c>
      <c r="H20" s="32" t="str">
        <f>IF(AND(Gobernanza8[[#This Row],[Applicabilité]]="Applicable",Gobernanza8[[#This Row],[Note obtenue (0-3)]]&lt;&gt;FALSE),VLOOKUP(Gobernanza8[[#This Row],[Note obtenue (0-3)]],Maintenance!$BI$2:$BJ$5,2,FALSE),"-")</f>
        <v>-</v>
      </c>
      <c r="I20" s="14"/>
      <c r="J20" s="3" t="str">
        <f>IF(AND($E$10="Personalizado",Gobernanza8[[#This Row],[Note obtenue (0-3)]]&gt;0,Gobernanza8[[#This Row],[Applicabilité]]="-"),"No asigne un valor","")</f>
        <v/>
      </c>
    </row>
    <row r="21" spans="1:14" ht="24.95" customHeight="1" x14ac:dyDescent="0.3">
      <c r="A21" s="3" t="str">
        <f t="shared" si="0"/>
        <v>Pré-enregistrement-Norme 4</v>
      </c>
      <c r="B21" s="3" t="s">
        <v>14</v>
      </c>
      <c r="D21" s="10"/>
      <c r="E21" s="29" t="s">
        <v>15</v>
      </c>
      <c r="F21" s="30"/>
      <c r="G21" s="31" t="str">
        <f>IFERROR(IF(AND($E$10="Personnaliser la sélection",D21="Applicable"),"Applicable",VLOOKUP(A21,Maintenance!$F$2:$G$51,2,FALSE)),"Non applicable")</f>
        <v>Non applicable</v>
      </c>
      <c r="H21" s="32" t="str">
        <f>IF(AND(Gobernanza8[[#This Row],[Applicabilité]]="Applicable",Gobernanza8[[#This Row],[Note obtenue (0-3)]]&lt;&gt;FALSE),VLOOKUP(Gobernanza8[[#This Row],[Note obtenue (0-3)]],Maintenance!$BI$2:$BJ$5,2,FALSE),"-")</f>
        <v>-</v>
      </c>
      <c r="I21" s="14"/>
      <c r="J21" s="3" t="str">
        <f>IF(AND($E$10="Personalizado",Gobernanza8[[#This Row],[Note obtenue (0-3)]]&gt;0,Gobernanza8[[#This Row],[Applicabilité]]="-"),"No asigne un valor","")</f>
        <v/>
      </c>
    </row>
    <row r="22" spans="1:14" ht="24.95" customHeight="1" x14ac:dyDescent="0.3">
      <c r="A22" s="3" t="str">
        <f t="shared" si="0"/>
        <v>Pré-enregistrement-Norme 5</v>
      </c>
      <c r="B22" s="3" t="s">
        <v>16</v>
      </c>
      <c r="D22" s="10"/>
      <c r="E22" s="29" t="s">
        <v>17</v>
      </c>
      <c r="F22" s="30"/>
      <c r="G22" s="31" t="str">
        <f>IFERROR(IF(AND($E$10="Personnaliser la sélection",D22="Applicable"),"Applicable",VLOOKUP(A22,Maintenance!$F$2:$G$51,2,FALSE)),"Non applicable")</f>
        <v>Applicable</v>
      </c>
      <c r="H22" s="32" t="str">
        <f>IF(AND(Gobernanza8[[#This Row],[Applicabilité]]="Applicable",Gobernanza8[[#This Row],[Note obtenue (0-3)]]&lt;&gt;FALSE),VLOOKUP(Gobernanza8[[#This Row],[Note obtenue (0-3)]],Maintenance!$BI$2:$BJ$5,2,FALSE),"-")</f>
        <v>-</v>
      </c>
      <c r="I22" s="14"/>
      <c r="J22" s="3" t="str">
        <f>IF(AND($E$10="Personalizado",Gobernanza8[[#This Row],[Note obtenue (0-3)]]&gt;0,Gobernanza8[[#This Row],[Applicabilité]]="-"),"No asigne un valor","")</f>
        <v/>
      </c>
    </row>
    <row r="23" spans="1:14" ht="24.95" customHeight="1" x14ac:dyDescent="0.3">
      <c r="A23" s="3" t="str">
        <f t="shared" si="0"/>
        <v>Pré-enregistrement-Norme 6</v>
      </c>
      <c r="B23" s="3" t="s">
        <v>18</v>
      </c>
      <c r="D23" s="10"/>
      <c r="E23" s="29" t="s">
        <v>19</v>
      </c>
      <c r="F23" s="30"/>
      <c r="G23" s="31" t="str">
        <f>IFERROR(IF(AND($E$10="Personnaliser la sélection",D23="Applicable"),"Applicable",VLOOKUP(A23,Maintenance!$F$2:$G$51,2,FALSE)),"Non applicable")</f>
        <v>Applicable</v>
      </c>
      <c r="H23" s="32" t="str">
        <f>IF(AND(Gobernanza8[[#This Row],[Applicabilité]]="Applicable",Gobernanza8[[#This Row],[Note obtenue (0-3)]]&lt;&gt;FALSE),VLOOKUP(Gobernanza8[[#This Row],[Note obtenue (0-3)]],Maintenance!$BI$2:$BJ$5,2,FALSE),"-")</f>
        <v>-</v>
      </c>
      <c r="I23" s="14"/>
      <c r="J23" s="3" t="str">
        <f>IF(AND($E$10="Personalizado",Gobernanza8[[#This Row],[Note obtenue (0-3)]]&gt;0,Gobernanza8[[#This Row],[Applicabilité]]="-"),"No asigne un valor","")</f>
        <v/>
      </c>
    </row>
    <row r="24" spans="1:14" ht="24.95" customHeight="1" x14ac:dyDescent="0.3">
      <c r="A24" s="3" t="str">
        <f t="shared" si="0"/>
        <v>Pré-enregistrement-Norme 7</v>
      </c>
      <c r="B24" s="3" t="s">
        <v>20</v>
      </c>
      <c r="D24" s="10"/>
      <c r="E24" s="29" t="s">
        <v>21</v>
      </c>
      <c r="F24" s="30"/>
      <c r="G24" s="31" t="str">
        <f>IFERROR(IF(AND($E$10="Personnaliser la sélection",D24="Applicable"),"Applicable",VLOOKUP(A24,Maintenance!$F$2:$G$51,2,FALSE)),"Non applicable")</f>
        <v>Applicable</v>
      </c>
      <c r="H24" s="32" t="str">
        <f>IF(AND(Gobernanza8[[#This Row],[Applicabilité]]="Applicable",Gobernanza8[[#This Row],[Note obtenue (0-3)]]&lt;&gt;FALSE),VLOOKUP(Gobernanza8[[#This Row],[Note obtenue (0-3)]],Maintenance!$BI$2:$BJ$5,2,FALSE),"-")</f>
        <v>-</v>
      </c>
      <c r="I24" s="14"/>
      <c r="J24" s="3" t="str">
        <f>IF(AND($E$10="Personalizado",Gobernanza8[[#This Row],[Note obtenue (0-3)]]&gt;0,Gobernanza8[[#This Row],[Applicabilité]]="-"),"No asigne un valor","")</f>
        <v/>
      </c>
    </row>
    <row r="25" spans="1:14" ht="24.95" customHeight="1" x14ac:dyDescent="0.3">
      <c r="A25" s="3" t="str">
        <f t="shared" si="0"/>
        <v>Pré-enregistrement-Norme 8</v>
      </c>
      <c r="B25" s="3" t="s">
        <v>22</v>
      </c>
      <c r="D25" s="10"/>
      <c r="E25" s="29" t="s">
        <v>23</v>
      </c>
      <c r="F25" s="30"/>
      <c r="G25" s="31" t="str">
        <f>IFERROR(IF(AND($E$10="Personnaliser la sélection",D25="Applicable"),"Applicable",VLOOKUP(A25,Maintenance!$F$2:$G$51,2,FALSE)),"Non applicable")</f>
        <v>Non applicable</v>
      </c>
      <c r="H25" s="32" t="str">
        <f>IF(AND(Gobernanza8[[#This Row],[Applicabilité]]="Applicable",Gobernanza8[[#This Row],[Note obtenue (0-3)]]&lt;&gt;FALSE),VLOOKUP(Gobernanza8[[#This Row],[Note obtenue (0-3)]],Maintenance!$BI$2:$BJ$5,2,FALSE),"-")</f>
        <v>-</v>
      </c>
      <c r="I25" s="14"/>
      <c r="J25" s="3" t="str">
        <f>IF(AND($E$10="Personalizado",Gobernanza8[[#This Row],[Note obtenue (0-3)]]&gt;0,Gobernanza8[[#This Row],[Applicabilité]]="-"),"No asigne un valor","")</f>
        <v/>
      </c>
    </row>
    <row r="26" spans="1:14" ht="24.95" customHeight="1" x14ac:dyDescent="0.3">
      <c r="A26" s="3" t="str">
        <f t="shared" si="0"/>
        <v>Pré-enregistrement-Norme 9</v>
      </c>
      <c r="B26" s="3" t="s">
        <v>24</v>
      </c>
      <c r="D26" s="10"/>
      <c r="E26" s="29" t="s">
        <v>25</v>
      </c>
      <c r="F26" s="30"/>
      <c r="G26" s="31" t="str">
        <f>IFERROR(IF(AND($E$10="Personnaliser la sélection",D26="Applicable"),"Applicable",VLOOKUP(A26,Maintenance!$F$2:$G$51,2,FALSE)),"Non applicable")</f>
        <v>Non applicable</v>
      </c>
      <c r="H26" s="32" t="str">
        <f>IF(AND(Gobernanza8[[#This Row],[Applicabilité]]="Applicable",Gobernanza8[[#This Row],[Note obtenue (0-3)]]&lt;&gt;FALSE),VLOOKUP(Gobernanza8[[#This Row],[Note obtenue (0-3)]],Maintenance!$BI$2:$BJ$5,2,FALSE),"-")</f>
        <v>-</v>
      </c>
      <c r="I26" s="14"/>
      <c r="J26" s="3" t="str">
        <f>IF(AND($E$10="Personalizado",Gobernanza8[[#This Row],[Note obtenue (0-3)]]&gt;0,Gobernanza8[[#This Row],[Applicabilité]]="-"),"No asigne un valor","")</f>
        <v/>
      </c>
    </row>
    <row r="27" spans="1:14" ht="24.95" customHeight="1" x14ac:dyDescent="0.3">
      <c r="A27" s="3" t="str">
        <f t="shared" si="0"/>
        <v>Pré-enregistrement-Norme 10</v>
      </c>
      <c r="B27" s="3" t="s">
        <v>26</v>
      </c>
      <c r="D27" s="10"/>
      <c r="E27" s="29" t="s">
        <v>27</v>
      </c>
      <c r="F27" s="30"/>
      <c r="G27" s="31" t="str">
        <f>IFERROR(IF(AND($E$10="Personnaliser la sélection",D27="Applicable"),"Applicable",VLOOKUP(A27,Maintenance!$F$2:$G$51,2,FALSE)),"Non applicable")</f>
        <v>Applicable</v>
      </c>
      <c r="H27" s="32" t="str">
        <f>IF(AND(Gobernanza8[[#This Row],[Applicabilité]]="Applicable",Gobernanza8[[#This Row],[Note obtenue (0-3)]]&lt;&gt;FALSE),VLOOKUP(Gobernanza8[[#This Row],[Note obtenue (0-3)]],Maintenance!$BI$2:$BJ$5,2,FALSE),"-")</f>
        <v>-</v>
      </c>
      <c r="I27" s="14"/>
      <c r="J27" s="3" t="str">
        <f>IF(AND($E$10="Personalizado",Gobernanza8[[#This Row],[Note obtenue (0-3)]]&gt;0,Gobernanza8[[#This Row],[Applicabilité]]="-"),"No asigne un valor","")</f>
        <v/>
      </c>
    </row>
    <row r="28" spans="1:14" ht="24.95" customHeight="1" x14ac:dyDescent="0.3">
      <c r="E28" s="19" t="s">
        <v>28</v>
      </c>
      <c r="F28" s="19">
        <f>IFERROR(ROUND(ROUND(SUMIF(Gobernanza8[Applicabilité],"Applicable",Gobernanza8[Note obtenue (0-3)])/(Gobernanza8[[#Totals],[Applicabilité]]*3)*100,1),1),"-")</f>
        <v>0</v>
      </c>
      <c r="G28" s="19">
        <f>COUNTIF(Gobernanza8[Applicabilité],Maintenance!$BG$2)</f>
        <v>7</v>
      </c>
      <c r="H28" s="19"/>
      <c r="I28" s="14"/>
      <c r="J28" s="7"/>
    </row>
    <row r="29" spans="1:14" ht="24.95" customHeight="1" x14ac:dyDescent="0.3">
      <c r="I29" s="14"/>
    </row>
    <row r="30" spans="1:14" ht="24.95" customHeight="1" x14ac:dyDescent="0.3">
      <c r="D30" s="43" t="str">
        <f>IF($E$10="Personnaliser la sélection","Complétez cette colonne","Ne complétez pas cette colonne")</f>
        <v>Ne complétez pas cette colonne</v>
      </c>
      <c r="E30" s="46" t="s">
        <v>29</v>
      </c>
      <c r="F30" s="46"/>
      <c r="G30" s="46"/>
      <c r="H30" s="46"/>
      <c r="I30" s="14"/>
    </row>
    <row r="31" spans="1:14" ht="24.95" customHeight="1" x14ac:dyDescent="0.35">
      <c r="D31" s="43"/>
      <c r="E31" s="21" t="s">
        <v>4</v>
      </c>
      <c r="F31" s="22" t="s">
        <v>5</v>
      </c>
      <c r="G31" s="22" t="s">
        <v>6</v>
      </c>
      <c r="H31" s="23" t="s">
        <v>7</v>
      </c>
      <c r="I31" s="14"/>
      <c r="J31" s="8"/>
    </row>
    <row r="32" spans="1:14" ht="24.95" customHeight="1" x14ac:dyDescent="0.3">
      <c r="A32" s="3" t="str">
        <f t="shared" ref="A32:A39" si="1">CONCATENATE($E$10,"-",B32)</f>
        <v>Pré-enregistrement-Norme 1</v>
      </c>
      <c r="B32" s="3" t="s">
        <v>8</v>
      </c>
      <c r="D32" s="10"/>
      <c r="E32" s="29" t="s">
        <v>30</v>
      </c>
      <c r="F32" s="30"/>
      <c r="G32" s="31" t="str">
        <f>IFERROR(IF(AND($E$10="Personnaliser la sélection",D32="Applicable"),"Applicable",VLOOKUP(A32,Maintenance!$F$2:$G$51,2,FALSE)),"Non applicable")</f>
        <v>Applicable</v>
      </c>
      <c r="H32" s="32" t="str">
        <f>IF(AND(Eficacia_institucional[[#This Row],[Applicabilité]]="Applicable",Eficacia_institucional[[#This Row],[Note obtenue (0-3)]]&lt;&gt;FALSE),VLOOKUP(Eficacia_institucional[[#This Row],[Note obtenue (0-3)]],Maintenance!$BI$2:$BJ$5,2,FALSE),"-")</f>
        <v>-</v>
      </c>
      <c r="I32" s="14"/>
    </row>
    <row r="33" spans="1:10" ht="24.95" customHeight="1" x14ac:dyDescent="0.3">
      <c r="A33" s="3" t="str">
        <f t="shared" si="1"/>
        <v>Pré-enregistrement-Norme 2</v>
      </c>
      <c r="B33" s="3" t="s">
        <v>10</v>
      </c>
      <c r="D33" s="10"/>
      <c r="E33" s="29" t="s">
        <v>31</v>
      </c>
      <c r="F33" s="30"/>
      <c r="G33" s="31" t="str">
        <f>IFERROR(IF(AND($E$10="Personnaliser la sélection",D33="Applicable"),"Applicable",VLOOKUP(A33,Maintenance!$F$2:$G$51,2,FALSE)),"Non applicable")</f>
        <v>Applicable</v>
      </c>
      <c r="H33" s="32" t="str">
        <f>IF(AND(Eficacia_institucional[[#This Row],[Applicabilité]]="Applicable",Eficacia_institucional[[#This Row],[Note obtenue (0-3)]]&lt;&gt;FALSE),VLOOKUP(Eficacia_institucional[[#This Row],[Note obtenue (0-3)]],Maintenance!$BI$2:$BJ$5,2,FALSE),"-")</f>
        <v>-</v>
      </c>
      <c r="I33" s="14"/>
    </row>
    <row r="34" spans="1:10" ht="24.95" customHeight="1" x14ac:dyDescent="0.3">
      <c r="A34" s="3" t="str">
        <f t="shared" si="1"/>
        <v>Pré-enregistrement-Norme 3</v>
      </c>
      <c r="B34" s="3" t="s">
        <v>12</v>
      </c>
      <c r="D34" s="10"/>
      <c r="E34" s="29" t="s">
        <v>32</v>
      </c>
      <c r="F34" s="30"/>
      <c r="G34" s="31" t="str">
        <f>IFERROR(IF(AND($E$10="Personnaliser la sélection",D34="Applicable"),"Applicable",VLOOKUP(A34,Maintenance!$F$2:$G$51,2,FALSE)),"Non applicable")</f>
        <v>Applicable</v>
      </c>
      <c r="H34" s="32" t="str">
        <f>IF(AND(Eficacia_institucional[[#This Row],[Applicabilité]]="Applicable",Eficacia_institucional[[#This Row],[Note obtenue (0-3)]]&lt;&gt;FALSE),VLOOKUP(Eficacia_institucional[[#This Row],[Note obtenue (0-3)]],Maintenance!$BI$2:$BJ$5,2,FALSE),"-")</f>
        <v>-</v>
      </c>
      <c r="I34" s="14"/>
    </row>
    <row r="35" spans="1:10" ht="24.95" customHeight="1" x14ac:dyDescent="0.3">
      <c r="A35" s="3" t="str">
        <f t="shared" si="1"/>
        <v>Pré-enregistrement-Norme 4</v>
      </c>
      <c r="B35" s="3" t="s">
        <v>14</v>
      </c>
      <c r="D35" s="10"/>
      <c r="E35" s="29" t="s">
        <v>33</v>
      </c>
      <c r="F35" s="30"/>
      <c r="G35" s="31" t="str">
        <f>IFERROR(IF(AND($E$10="Personnaliser la sélection",D35="Applicable"),"Applicable",VLOOKUP(A35,Maintenance!$F$2:$G$51,2,FALSE)),"Non applicable")</f>
        <v>Non applicable</v>
      </c>
      <c r="H35" s="32" t="str">
        <f>IF(AND(Eficacia_institucional[[#This Row],[Applicabilité]]="Applicable",Eficacia_institucional[[#This Row],[Note obtenue (0-3)]]&lt;&gt;FALSE),VLOOKUP(Eficacia_institucional[[#This Row],[Note obtenue (0-3)]],Maintenance!$BI$2:$BJ$5,2,FALSE),"-")</f>
        <v>-</v>
      </c>
      <c r="I35" s="14"/>
    </row>
    <row r="36" spans="1:10" ht="24.95" customHeight="1" x14ac:dyDescent="0.3">
      <c r="A36" s="3" t="str">
        <f t="shared" si="1"/>
        <v>Pré-enregistrement-Norme 5</v>
      </c>
      <c r="B36" s="3" t="s">
        <v>16</v>
      </c>
      <c r="D36" s="10"/>
      <c r="E36" s="29" t="s">
        <v>34</v>
      </c>
      <c r="F36" s="30"/>
      <c r="G36" s="31" t="str">
        <f>IFERROR(IF(AND($E$10="Personnaliser la sélection",D36="Applicable"),"Applicable",VLOOKUP(A36,Maintenance!$F$2:$G$51,2,FALSE)),"Non applicable")</f>
        <v>Applicable</v>
      </c>
      <c r="H36" s="32" t="str">
        <f>IF(AND(Eficacia_institucional[[#This Row],[Applicabilité]]="Applicable",Eficacia_institucional[[#This Row],[Note obtenue (0-3)]]&lt;&gt;FALSE),VLOOKUP(Eficacia_institucional[[#This Row],[Note obtenue (0-3)]],Maintenance!$BI$2:$BJ$5,2,FALSE),"-")</f>
        <v>-</v>
      </c>
      <c r="I36" s="14"/>
    </row>
    <row r="37" spans="1:10" ht="24.95" customHeight="1" x14ac:dyDescent="0.3">
      <c r="A37" s="3" t="str">
        <f t="shared" si="1"/>
        <v>Pré-enregistrement-Norme 6</v>
      </c>
      <c r="B37" s="3" t="s">
        <v>18</v>
      </c>
      <c r="D37" s="10"/>
      <c r="E37" s="29" t="s">
        <v>35</v>
      </c>
      <c r="F37" s="30"/>
      <c r="G37" s="31" t="str">
        <f>IFERROR(IF(AND($E$10="Personnaliser la sélection",D37="Applicable"),"Applicable",VLOOKUP(A37,Maintenance!$F$2:$G$51,2,FALSE)),"Non applicable")</f>
        <v>Applicable</v>
      </c>
      <c r="H37" s="32" t="str">
        <f>IF(AND(Eficacia_institucional[[#This Row],[Applicabilité]]="Applicable",Eficacia_institucional[[#This Row],[Note obtenue (0-3)]]&lt;&gt;FALSE),VLOOKUP(Eficacia_institucional[[#This Row],[Note obtenue (0-3)]],Maintenance!$BI$2:$BJ$5,2,FALSE),"-")</f>
        <v>-</v>
      </c>
      <c r="I37" s="14"/>
    </row>
    <row r="38" spans="1:10" ht="24.95" customHeight="1" x14ac:dyDescent="0.3">
      <c r="A38" s="3" t="str">
        <f t="shared" si="1"/>
        <v>Pré-enregistrement-Norme 7</v>
      </c>
      <c r="B38" s="3" t="s">
        <v>20</v>
      </c>
      <c r="D38" s="10"/>
      <c r="E38" s="29" t="s">
        <v>36</v>
      </c>
      <c r="F38" s="30"/>
      <c r="G38" s="31" t="str">
        <f>IFERROR(IF(AND($E$10="Personnaliser la sélection",D38="Applicable"),"Applicable",VLOOKUP(A38,Maintenance!$F$2:$G$51,2,FALSE)),"Non applicable")</f>
        <v>Applicable</v>
      </c>
      <c r="H38" s="32" t="str">
        <f>IF(AND(Eficacia_institucional[[#This Row],[Applicabilité]]="Applicable",Eficacia_institucional[[#This Row],[Note obtenue (0-3)]]&lt;&gt;FALSE),VLOOKUP(Eficacia_institucional[[#This Row],[Note obtenue (0-3)]],Maintenance!$BI$2:$BJ$5,2,FALSE),"-")</f>
        <v>-</v>
      </c>
      <c r="I38" s="14"/>
    </row>
    <row r="39" spans="1:10" ht="24.95" customHeight="1" x14ac:dyDescent="0.3">
      <c r="A39" s="3" t="str">
        <f t="shared" si="1"/>
        <v>Pré-enregistrement-Norme 8</v>
      </c>
      <c r="B39" s="3" t="s">
        <v>22</v>
      </c>
      <c r="D39" s="10"/>
      <c r="E39" s="29" t="s">
        <v>37</v>
      </c>
      <c r="F39" s="30"/>
      <c r="G39" s="31" t="str">
        <f>IFERROR(IF(AND($E$10="Personnaliser la sélection",D39="Applicable"),"Applicable",VLOOKUP(A39,Maintenance!$F$2:$G$51,2,FALSE)),"Non applicable")</f>
        <v>Non applicable</v>
      </c>
      <c r="H39" s="32" t="str">
        <f>IF(AND(Eficacia_institucional[[#This Row],[Applicabilité]]="Applicable",Eficacia_institucional[[#This Row],[Note obtenue (0-3)]]&lt;&gt;FALSE),VLOOKUP(Eficacia_institucional[[#This Row],[Note obtenue (0-3)]],Maintenance!$BI$2:$BJ$5,2,FALSE),"-")</f>
        <v>-</v>
      </c>
      <c r="I39" s="14"/>
    </row>
    <row r="40" spans="1:10" ht="24.95" customHeight="1" x14ac:dyDescent="0.3">
      <c r="E40" s="21" t="s">
        <v>28</v>
      </c>
      <c r="F40" s="21">
        <f>IFERROR(ROUND(SUMIF(Eficacia_institucional[Applicabilité],"Applicable",Eficacia_institucional[Note obtenue (0-3)])/(Eficacia_institucional[[#Totals],[Applicabilité]]*3)*100,1),"-")</f>
        <v>0</v>
      </c>
      <c r="G40" s="21">
        <f>COUNTIF(Eficacia_institucional[Applicabilité],Maintenance!$BG$2)</f>
        <v>6</v>
      </c>
      <c r="H40" s="21"/>
      <c r="I40" s="14"/>
      <c r="J40" s="6"/>
    </row>
    <row r="41" spans="1:10" ht="24.95" customHeight="1" x14ac:dyDescent="0.3">
      <c r="I41" s="14"/>
    </row>
    <row r="42" spans="1:10" ht="24.95" customHeight="1" x14ac:dyDescent="0.3">
      <c r="D42" s="43" t="str">
        <f>IF($E$10="Personnaliser la sélection","Complétez cette colonne","Ne complétez pas cette colonne")</f>
        <v>Ne complétez pas cette colonne</v>
      </c>
      <c r="E42" s="48" t="s">
        <v>38</v>
      </c>
      <c r="F42" s="48"/>
      <c r="G42" s="48"/>
      <c r="H42" s="48"/>
      <c r="I42" s="14"/>
    </row>
    <row r="43" spans="1:10" ht="24.95" customHeight="1" x14ac:dyDescent="0.3">
      <c r="D43" s="43"/>
      <c r="E43" s="24" t="s">
        <v>4</v>
      </c>
      <c r="F43" s="24" t="s">
        <v>5</v>
      </c>
      <c r="G43" s="24" t="s">
        <v>6</v>
      </c>
      <c r="H43" s="24" t="s">
        <v>7</v>
      </c>
      <c r="I43" s="14"/>
    </row>
    <row r="44" spans="1:10" ht="24.95" customHeight="1" x14ac:dyDescent="0.3">
      <c r="A44" s="3" t="str">
        <f t="shared" ref="A44:A55" si="2">CONCATENATE($E$10,"-",B44)</f>
        <v>Pré-enregistrement-Norme 1</v>
      </c>
      <c r="B44" s="3" t="s">
        <v>8</v>
      </c>
      <c r="D44" s="10"/>
      <c r="E44" s="29" t="s">
        <v>39</v>
      </c>
      <c r="F44" s="30"/>
      <c r="G44" s="31" t="str">
        <f>IFERROR(IF(AND($E$10="Personnaliser la sélection",D44="Applicable"),"Applicable",VLOOKUP(A44,Maintenance!$V$2:$W$61,2,FALSE)),"Non applicable")</f>
        <v>Non applicable</v>
      </c>
      <c r="H44" s="32" t="str">
        <f>IF(AND(Programas[[#This Row],[Applicabilité]]="Applicable",Programas[[#This Row],[Note obtenue (0-3)]]&lt;&gt;FALSE),VLOOKUP(Programas[[#This Row],[Note obtenue (0-3)]],Maintenance!$BI$2:$BJ$5,2,FALSE),"-")</f>
        <v>-</v>
      </c>
      <c r="I44" s="14"/>
    </row>
    <row r="45" spans="1:10" ht="24.95" customHeight="1" x14ac:dyDescent="0.3">
      <c r="A45" s="3" t="str">
        <f t="shared" si="2"/>
        <v>Pré-enregistrement-Norme 2</v>
      </c>
      <c r="B45" s="3" t="s">
        <v>10</v>
      </c>
      <c r="D45" s="10"/>
      <c r="E45" s="29" t="s">
        <v>40</v>
      </c>
      <c r="F45" s="30"/>
      <c r="G45" s="31" t="str">
        <f>IFERROR(IF(AND($E$10="Personnaliser la sélection",D45="Applicable"),"Applicable",VLOOKUP(A45,Maintenance!$V$2:$W$61,2,FALSE)),"Non applicable")</f>
        <v>Non applicable</v>
      </c>
      <c r="H45" s="32" t="str">
        <f>IF(AND(Programas[[#This Row],[Applicabilité]]="Applicable",Programas[[#This Row],[Note obtenue (0-3)]]&lt;&gt;FALSE),VLOOKUP(Programas[[#This Row],[Note obtenue (0-3)]],Maintenance!$BI$2:$BJ$5,2,FALSE),"-")</f>
        <v>-</v>
      </c>
      <c r="I45" s="14"/>
    </row>
    <row r="46" spans="1:10" ht="24.95" customHeight="1" x14ac:dyDescent="0.3">
      <c r="A46" s="3" t="str">
        <f t="shared" si="2"/>
        <v>Pré-enregistrement-Norme 3</v>
      </c>
      <c r="B46" s="3" t="s">
        <v>12</v>
      </c>
      <c r="D46" s="10"/>
      <c r="E46" s="29" t="s">
        <v>41</v>
      </c>
      <c r="F46" s="30"/>
      <c r="G46" s="31" t="str">
        <f>IFERROR(IF(AND($E$10="Personnaliser la sélection",D46="Applicable"),"Applicable",VLOOKUP(A46,Maintenance!$V$2:$W$61,2,FALSE)),"Non applicable")</f>
        <v>Non applicable</v>
      </c>
      <c r="H46" s="32" t="str">
        <f>IF(AND(Programas[[#This Row],[Applicabilité]]="Applicable",Programas[[#This Row],[Note obtenue (0-3)]]&lt;&gt;FALSE),VLOOKUP(Programas[[#This Row],[Note obtenue (0-3)]],Maintenance!$BI$2:$BJ$5,2,FALSE),"-")</f>
        <v>-</v>
      </c>
      <c r="I46" s="14"/>
    </row>
    <row r="47" spans="1:10" ht="24.95" customHeight="1" x14ac:dyDescent="0.3">
      <c r="A47" s="3" t="str">
        <f t="shared" si="2"/>
        <v>Pré-enregistrement-Norme 4</v>
      </c>
      <c r="B47" s="3" t="s">
        <v>14</v>
      </c>
      <c r="D47" s="10"/>
      <c r="E47" s="29" t="s">
        <v>42</v>
      </c>
      <c r="F47" s="30"/>
      <c r="G47" s="31" t="str">
        <f>IFERROR(IF(AND($E$10="Personnaliser la sélection",D47="Applicable"),"Applicable",VLOOKUP(A47,Maintenance!$V$2:$W$61,2,FALSE)),"Non applicable")</f>
        <v>Non applicable</v>
      </c>
      <c r="H47" s="32" t="str">
        <f>IF(AND(Programas[[#This Row],[Applicabilité]]="Applicable",Programas[[#This Row],[Note obtenue (0-3)]]&lt;&gt;FALSE),VLOOKUP(Programas[[#This Row],[Note obtenue (0-3)]],Maintenance!$BI$2:$BJ$5,2,FALSE),"-")</f>
        <v>-</v>
      </c>
      <c r="I47" s="14"/>
    </row>
    <row r="48" spans="1:10" ht="24.95" customHeight="1" x14ac:dyDescent="0.3">
      <c r="A48" s="3" t="str">
        <f t="shared" si="2"/>
        <v>Pré-enregistrement-Norme 5</v>
      </c>
      <c r="B48" s="3" t="s">
        <v>16</v>
      </c>
      <c r="D48" s="10"/>
      <c r="E48" s="29" t="s">
        <v>43</v>
      </c>
      <c r="F48" s="30"/>
      <c r="G48" s="31" t="str">
        <f>IFERROR(IF(AND($E$10="Personnaliser la sélection",D48="Applicable"),"Applicable",VLOOKUP(A48,Maintenance!$V$2:$W$61,2,FALSE)),"Non applicable")</f>
        <v>Non applicable</v>
      </c>
      <c r="H48" s="32" t="str">
        <f>IF(AND(Programas[[#This Row],[Applicabilité]]="Applicable",Programas[[#This Row],[Note obtenue (0-3)]]&lt;&gt;FALSE),VLOOKUP(Programas[[#This Row],[Note obtenue (0-3)]],Maintenance!$BI$2:$BJ$5,2,FALSE),"-")</f>
        <v>-</v>
      </c>
      <c r="I48" s="14"/>
    </row>
    <row r="49" spans="1:9" ht="24.95" customHeight="1" x14ac:dyDescent="0.3">
      <c r="A49" s="3" t="str">
        <f t="shared" si="2"/>
        <v>Pré-enregistrement-Norme 6</v>
      </c>
      <c r="B49" s="3" t="s">
        <v>18</v>
      </c>
      <c r="D49" s="10"/>
      <c r="E49" s="29" t="s">
        <v>44</v>
      </c>
      <c r="F49" s="30"/>
      <c r="G49" s="31" t="str">
        <f>IFERROR(IF(AND($E$10="Personnaliser la sélection",D49="Applicable"),"Applicable",VLOOKUP(A49,Maintenance!$V$2:$W$61,2,FALSE)),"Non applicable")</f>
        <v>Non applicable</v>
      </c>
      <c r="H49" s="32" t="str">
        <f>IF(AND(Programas[[#This Row],[Applicabilité]]="Applicable",Programas[[#This Row],[Note obtenue (0-3)]]&lt;&gt;FALSE),VLOOKUP(Programas[[#This Row],[Note obtenue (0-3)]],Maintenance!$BI$2:$BJ$5,2,FALSE),"-")</f>
        <v>-</v>
      </c>
      <c r="I49" s="14"/>
    </row>
    <row r="50" spans="1:9" ht="24.95" customHeight="1" x14ac:dyDescent="0.3">
      <c r="A50" s="3" t="str">
        <f t="shared" si="2"/>
        <v>Pré-enregistrement-Norme 7</v>
      </c>
      <c r="B50" s="3" t="s">
        <v>20</v>
      </c>
      <c r="D50" s="10"/>
      <c r="E50" s="29" t="s">
        <v>45</v>
      </c>
      <c r="F50" s="30"/>
      <c r="G50" s="31" t="str">
        <f>IFERROR(IF(AND($E$10="Personnaliser la sélection",D50="Applicable"),"Applicable",VLOOKUP(A50,Maintenance!$V$2:$W$61,2,FALSE)),"Non applicable")</f>
        <v>Non applicable</v>
      </c>
      <c r="H50" s="32" t="str">
        <f>IF(AND(Programas[[#This Row],[Applicabilité]]="Applicable",Programas[[#This Row],[Note obtenue (0-3)]]&lt;&gt;FALSE),VLOOKUP(Programas[[#This Row],[Note obtenue (0-3)]],Maintenance!$BI$2:$BJ$5,2,FALSE),"-")</f>
        <v>-</v>
      </c>
      <c r="I50" s="14"/>
    </row>
    <row r="51" spans="1:9" ht="24.95" customHeight="1" x14ac:dyDescent="0.3">
      <c r="A51" s="3" t="str">
        <f t="shared" si="2"/>
        <v>Pré-enregistrement-Norme 8</v>
      </c>
      <c r="B51" s="3" t="s">
        <v>22</v>
      </c>
      <c r="D51" s="10"/>
      <c r="E51" s="29" t="s">
        <v>46</v>
      </c>
      <c r="F51" s="30"/>
      <c r="G51" s="31" t="str">
        <f>IFERROR(IF(AND($E$10="Personnaliser la sélection",D51="Applicable"),"Applicable",VLOOKUP(A51,Maintenance!$V$2:$W$61,2,FALSE)),"Non applicable")</f>
        <v>Non applicable</v>
      </c>
      <c r="H51" s="32" t="str">
        <f>IF(AND(Programas[[#This Row],[Applicabilité]]="Applicable",Programas[[#This Row],[Note obtenue (0-3)]]&lt;&gt;FALSE),VLOOKUP(Programas[[#This Row],[Note obtenue (0-3)]],Maintenance!$BI$2:$BJ$5,2,FALSE),"-")</f>
        <v>-</v>
      </c>
      <c r="I51" s="14"/>
    </row>
    <row r="52" spans="1:9" ht="24.95" customHeight="1" x14ac:dyDescent="0.3">
      <c r="A52" s="3" t="str">
        <f t="shared" si="2"/>
        <v>Pré-enregistrement-Norme 9</v>
      </c>
      <c r="B52" s="3" t="s">
        <v>24</v>
      </c>
      <c r="D52" s="10"/>
      <c r="E52" s="29" t="s">
        <v>47</v>
      </c>
      <c r="F52" s="30"/>
      <c r="G52" s="31" t="str">
        <f>IFERROR(IF(AND($E$10="Personnaliser la sélection",D52="Applicable"),"Applicable",VLOOKUP(A52,Maintenance!$V$2:$W$61,2,FALSE)),"Non applicable")</f>
        <v>Non applicable</v>
      </c>
      <c r="H52" s="32" t="str">
        <f>IF(AND(Programas[[#This Row],[Applicabilité]]="Applicable",Programas[[#This Row],[Note obtenue (0-3)]]&lt;&gt;FALSE),VLOOKUP(Programas[[#This Row],[Note obtenue (0-3)]],Maintenance!$BI$2:$BJ$5,2,FALSE),"-")</f>
        <v>-</v>
      </c>
      <c r="I52" s="14"/>
    </row>
    <row r="53" spans="1:9" ht="24.95" customHeight="1" x14ac:dyDescent="0.3">
      <c r="A53" s="3" t="str">
        <f t="shared" si="2"/>
        <v>Pré-enregistrement-Norme 10</v>
      </c>
      <c r="B53" s="3" t="s">
        <v>26</v>
      </c>
      <c r="D53" s="10"/>
      <c r="E53" s="29" t="s">
        <v>48</v>
      </c>
      <c r="F53" s="30"/>
      <c r="G53" s="31" t="str">
        <f>IFERROR(IF(AND($E$10="Personnaliser la sélection",D53="Applicable"),"Applicable",VLOOKUP(A53,Maintenance!$V$2:$W$61,2,FALSE)),"Non applicable")</f>
        <v>Non applicable</v>
      </c>
      <c r="H53" s="32" t="str">
        <f>IF(AND(Programas[[#This Row],[Applicabilité]]="Applicable",Programas[[#This Row],[Note obtenue (0-3)]]&lt;&gt;FALSE),VLOOKUP(Programas[[#This Row],[Note obtenue (0-3)]],Maintenance!$BI$2:$BJ$5,2,FALSE),"-")</f>
        <v>-</v>
      </c>
      <c r="I53" s="14"/>
    </row>
    <row r="54" spans="1:9" ht="24.95" customHeight="1" x14ac:dyDescent="0.3">
      <c r="A54" s="3" t="str">
        <f t="shared" si="2"/>
        <v>Pré-enregistrement-Norme 11</v>
      </c>
      <c r="B54" s="3" t="s">
        <v>49</v>
      </c>
      <c r="D54" s="10"/>
      <c r="E54" s="29" t="s">
        <v>50</v>
      </c>
      <c r="F54" s="30"/>
      <c r="G54" s="31" t="str">
        <f>IFERROR(IF(AND($E$10="Personnaliser la sélection",D54="Applicable"),"Applicable",VLOOKUP(A54,Maintenance!$V$2:$W$61,2,FALSE)),"Non applicable")</f>
        <v>Non applicable</v>
      </c>
      <c r="H54" s="32" t="str">
        <f>IF(AND(Programas[[#This Row],[Applicabilité]]="Applicable",Programas[[#This Row],[Note obtenue (0-3)]]&lt;&gt;FALSE),VLOOKUP(Programas[[#This Row],[Note obtenue (0-3)]],Maintenance!$BI$2:$BJ$5,2,FALSE),"-")</f>
        <v>-</v>
      </c>
      <c r="I54" s="14"/>
    </row>
    <row r="55" spans="1:9" ht="24.95" customHeight="1" x14ac:dyDescent="0.3">
      <c r="A55" s="3" t="str">
        <f t="shared" si="2"/>
        <v>Pré-enregistrement-Norme 12</v>
      </c>
      <c r="B55" s="3" t="s">
        <v>51</v>
      </c>
      <c r="D55" s="10"/>
      <c r="E55" s="29" t="s">
        <v>52</v>
      </c>
      <c r="F55" s="30"/>
      <c r="G55" s="31" t="str">
        <f>IFERROR(IF(AND($E$10="Personnaliser la sélection",D55="Applicable"),"Applicable",VLOOKUP(A55,Maintenance!$V$2:$W$61,2,FALSE)),"Non applicable")</f>
        <v>Non applicable</v>
      </c>
      <c r="H55" s="32" t="str">
        <f>IF(AND(Programas[[#This Row],[Applicabilité]]="Applicable",Programas[[#This Row],[Note obtenue (0-3)]]&lt;&gt;FALSE),VLOOKUP(Programas[[#This Row],[Note obtenue (0-3)]],Maintenance!$BI$2:$BJ$5,2,FALSE),"-")</f>
        <v>-</v>
      </c>
      <c r="I55" s="14"/>
    </row>
    <row r="56" spans="1:9" ht="24.95" customHeight="1" x14ac:dyDescent="0.3">
      <c r="E56" s="24" t="s">
        <v>28</v>
      </c>
      <c r="F56" s="24" t="str">
        <f>IFERROR(ROUND(SUMIF(Programas[Applicabilité],"Applicable",Programas[Note obtenue (0-3)])/(Programas[[#Totals],[Applicabilité]]*3)*100,1),"-")</f>
        <v>-</v>
      </c>
      <c r="G56" s="24">
        <f>COUNTIF(Programas[Applicabilité],Maintenance!$BG$2)</f>
        <v>0</v>
      </c>
      <c r="H56" s="24"/>
      <c r="I56" s="14"/>
    </row>
    <row r="57" spans="1:9" ht="24.95" customHeight="1" x14ac:dyDescent="0.3">
      <c r="I57" s="14"/>
    </row>
    <row r="58" spans="1:9" ht="24.95" customHeight="1" x14ac:dyDescent="0.3">
      <c r="D58" s="43" t="str">
        <f>IF($E$10="Personnaliser la sélection","Complétez cette colonne","Ne complétez pas cette colonne")</f>
        <v>Ne complétez pas cette colonne</v>
      </c>
      <c r="E58" s="49" t="s">
        <v>53</v>
      </c>
      <c r="F58" s="49"/>
      <c r="G58" s="49"/>
      <c r="H58" s="49"/>
      <c r="I58" s="14"/>
    </row>
    <row r="59" spans="1:9" ht="24.95" customHeight="1" x14ac:dyDescent="0.3">
      <c r="D59" s="43"/>
      <c r="E59" s="25" t="s">
        <v>4</v>
      </c>
      <c r="F59" s="25" t="s">
        <v>5</v>
      </c>
      <c r="G59" s="25" t="s">
        <v>6</v>
      </c>
      <c r="H59" s="25" t="s">
        <v>7</v>
      </c>
      <c r="I59" s="14"/>
    </row>
    <row r="60" spans="1:9" ht="24.95" customHeight="1" x14ac:dyDescent="0.3">
      <c r="A60" s="3" t="str">
        <f t="shared" ref="A60:A71" si="3">CONCATENATE($E$10,"-",B60)</f>
        <v>Pré-enregistrement-Norme 1</v>
      </c>
      <c r="B60" s="3" t="s">
        <v>8</v>
      </c>
      <c r="E60" s="29" t="s">
        <v>54</v>
      </c>
      <c r="F60" s="30"/>
      <c r="G60" s="31" t="str">
        <f>IFERROR(IF(AND($E$10="Personnaliser la sélection",D60="Applicable"),"Applicable",VLOOKUP(A60,Maintenance!$AD$2:$AE$61,2,FALSE)),"Non applicable")</f>
        <v>Non applicable</v>
      </c>
      <c r="H60" s="32" t="str">
        <f>IF(AND(Administracion[[#This Row],[Applicabilité]]="Applicable",Administracion[[#This Row],[Note obtenue (0-3)]]&lt;&gt;FALSE),VLOOKUP(Administracion[[#This Row],[Note obtenue (0-3)]],Maintenance!$BI$2:$BJ$5,2,FALSE),"-")</f>
        <v>-</v>
      </c>
      <c r="I60" s="14"/>
    </row>
    <row r="61" spans="1:9" ht="24.95" customHeight="1" x14ac:dyDescent="0.3">
      <c r="A61" s="3" t="str">
        <f t="shared" si="3"/>
        <v>Pré-enregistrement-Norme 2</v>
      </c>
      <c r="B61" s="3" t="s">
        <v>10</v>
      </c>
      <c r="D61" s="10"/>
      <c r="E61" s="29" t="s">
        <v>55</v>
      </c>
      <c r="F61" s="30"/>
      <c r="G61" s="31" t="str">
        <f>IFERROR(IF(AND($E$10="Personnaliser la sélection",D61="Applicable"),"Applicable",VLOOKUP(A61,Maintenance!$AD$2:$AE$61,2,FALSE)),"Non applicable")</f>
        <v>Applicable</v>
      </c>
      <c r="H61" s="32" t="str">
        <f>IF(AND(Administracion[[#This Row],[Applicabilité]]="Applicable",Administracion[[#This Row],[Note obtenue (0-3)]]&lt;&gt;FALSE),VLOOKUP(Administracion[[#This Row],[Note obtenue (0-3)]],Maintenance!$BI$2:$BJ$5,2,FALSE),"-")</f>
        <v>-</v>
      </c>
      <c r="I61" s="14"/>
    </row>
    <row r="62" spans="1:9" ht="24.95" customHeight="1" x14ac:dyDescent="0.3">
      <c r="A62" s="3" t="str">
        <f t="shared" si="3"/>
        <v>Pré-enregistrement-Norme 3</v>
      </c>
      <c r="B62" s="3" t="s">
        <v>12</v>
      </c>
      <c r="D62" s="10"/>
      <c r="E62" s="29" t="s">
        <v>56</v>
      </c>
      <c r="F62" s="30"/>
      <c r="G62" s="31" t="str">
        <f>IFERROR(IF(AND($E$10="Personnaliser la sélection",D62="Applicable"),"Applicable",VLOOKUP(A62,Maintenance!$AD$2:$AE$61,2,FALSE)),"Non applicable")</f>
        <v>Applicable</v>
      </c>
      <c r="H62" s="32" t="str">
        <f>IF(AND(Administracion[[#This Row],[Applicabilité]]="Applicable",Administracion[[#This Row],[Note obtenue (0-3)]]&lt;&gt;FALSE),VLOOKUP(Administracion[[#This Row],[Note obtenue (0-3)]],Maintenance!$BI$2:$BJ$5,2,FALSE),"-")</f>
        <v>-</v>
      </c>
      <c r="I62" s="14"/>
    </row>
    <row r="63" spans="1:9" ht="24.95" customHeight="1" x14ac:dyDescent="0.3">
      <c r="A63" s="3" t="str">
        <f t="shared" si="3"/>
        <v>Pré-enregistrement-Norme 4</v>
      </c>
      <c r="B63" s="3" t="s">
        <v>14</v>
      </c>
      <c r="D63" s="10"/>
      <c r="E63" s="29" t="s">
        <v>57</v>
      </c>
      <c r="F63" s="30"/>
      <c r="G63" s="31" t="str">
        <f>IFERROR(IF(AND($E$10="Personnaliser la sélection",D63="Applicable"),"Applicable",VLOOKUP(A63,Maintenance!$AD$2:$AE$61,2,FALSE)),"Non applicable")</f>
        <v>Applicable</v>
      </c>
      <c r="H63" s="32" t="str">
        <f>IF(AND(Administracion[[#This Row],[Applicabilité]]="Applicable",Administracion[[#This Row],[Note obtenue (0-3)]]&lt;&gt;FALSE),VLOOKUP(Administracion[[#This Row],[Note obtenue (0-3)]],Maintenance!$BI$2:$BJ$5,2,FALSE),"-")</f>
        <v>-</v>
      </c>
      <c r="I63" s="14"/>
    </row>
    <row r="64" spans="1:9" ht="24.95" customHeight="1" x14ac:dyDescent="0.3">
      <c r="A64" s="3" t="str">
        <f t="shared" si="3"/>
        <v>Pré-enregistrement-Norme 5</v>
      </c>
      <c r="B64" s="3" t="s">
        <v>16</v>
      </c>
      <c r="D64" s="10"/>
      <c r="E64" s="29" t="s">
        <v>58</v>
      </c>
      <c r="F64" s="30"/>
      <c r="G64" s="31" t="str">
        <f>IFERROR(IF(AND($E$10="Personnaliser la sélection",D64="Applicable"),"Applicable",VLOOKUP(A64,Maintenance!$AD$2:$AE$61,2,FALSE)),"Non applicable")</f>
        <v>Applicable</v>
      </c>
      <c r="H64" s="32" t="str">
        <f>IF(AND(Administracion[[#This Row],[Applicabilité]]="Applicable",Administracion[[#This Row],[Note obtenue (0-3)]]&lt;&gt;FALSE),VLOOKUP(Administracion[[#This Row],[Note obtenue (0-3)]],Maintenance!$BI$2:$BJ$5,2,FALSE),"-")</f>
        <v>-</v>
      </c>
      <c r="I64" s="14"/>
    </row>
    <row r="65" spans="1:9" ht="24.95" customHeight="1" x14ac:dyDescent="0.3">
      <c r="A65" s="3" t="str">
        <f t="shared" si="3"/>
        <v>Pré-enregistrement-Norme 6</v>
      </c>
      <c r="B65" s="3" t="s">
        <v>18</v>
      </c>
      <c r="D65" s="10"/>
      <c r="E65" s="29" t="s">
        <v>59</v>
      </c>
      <c r="F65" s="30"/>
      <c r="G65" s="31" t="str">
        <f>IFERROR(IF(AND($E$10="Personnaliser la sélection",D65="Applicable"),"Applicable",VLOOKUP(A65,Maintenance!$AD$2:$AE$61,2,FALSE)),"Non applicable")</f>
        <v>Applicable</v>
      </c>
      <c r="H65" s="32" t="str">
        <f>IF(AND(Administracion[[#This Row],[Applicabilité]]="Applicable",Administracion[[#This Row],[Note obtenue (0-3)]]&lt;&gt;FALSE),VLOOKUP(Administracion[[#This Row],[Note obtenue (0-3)]],Maintenance!$BI$2:$BJ$5,2,FALSE),"-")</f>
        <v>-</v>
      </c>
      <c r="I65" s="14"/>
    </row>
    <row r="66" spans="1:9" ht="24.95" customHeight="1" x14ac:dyDescent="0.3">
      <c r="A66" s="3" t="str">
        <f t="shared" si="3"/>
        <v>Pré-enregistrement-Norme 7</v>
      </c>
      <c r="B66" s="3" t="s">
        <v>20</v>
      </c>
      <c r="D66" s="10"/>
      <c r="E66" s="29" t="s">
        <v>60</v>
      </c>
      <c r="F66" s="30"/>
      <c r="G66" s="31" t="str">
        <f>IFERROR(IF(AND($E$10="Personnaliser la sélection",D66="Applicable"),"Applicable",VLOOKUP(A66,Maintenance!$AD$2:$AE$61,2,FALSE)),"Non applicable")</f>
        <v>Applicable</v>
      </c>
      <c r="H66" s="32" t="str">
        <f>IF(AND(Administracion[[#This Row],[Applicabilité]]="Applicable",Administracion[[#This Row],[Note obtenue (0-3)]]&lt;&gt;FALSE),VLOOKUP(Administracion[[#This Row],[Note obtenue (0-3)]],Maintenance!$BI$2:$BJ$5,2,FALSE),"-")</f>
        <v>-</v>
      </c>
      <c r="I66" s="14"/>
    </row>
    <row r="67" spans="1:9" ht="24.95" customHeight="1" x14ac:dyDescent="0.3">
      <c r="A67" s="3" t="str">
        <f t="shared" si="3"/>
        <v>Pré-enregistrement-Norme 8</v>
      </c>
      <c r="B67" s="3" t="s">
        <v>22</v>
      </c>
      <c r="D67" s="10"/>
      <c r="E67" s="29" t="s">
        <v>61</v>
      </c>
      <c r="F67" s="30"/>
      <c r="G67" s="31" t="str">
        <f>IFERROR(IF(AND($E$10="Personnaliser la sélection",D67="Applicable"),"Applicable",VLOOKUP(A67,Maintenance!$AD$2:$AE$61,2,FALSE)),"Non applicable")</f>
        <v>Applicable</v>
      </c>
      <c r="H67" s="32" t="str">
        <f>IF(AND(Administracion[[#This Row],[Applicabilité]]="Applicable",Administracion[[#This Row],[Note obtenue (0-3)]]&lt;&gt;FALSE),VLOOKUP(Administracion[[#This Row],[Note obtenue (0-3)]],Maintenance!$BI$2:$BJ$5,2,FALSE),"-")</f>
        <v>-</v>
      </c>
      <c r="I67" s="14"/>
    </row>
    <row r="68" spans="1:9" ht="24.95" customHeight="1" x14ac:dyDescent="0.3">
      <c r="A68" s="3" t="str">
        <f t="shared" si="3"/>
        <v>Pré-enregistrement-Norme 9</v>
      </c>
      <c r="B68" s="3" t="s">
        <v>24</v>
      </c>
      <c r="D68" s="10"/>
      <c r="E68" s="29" t="s">
        <v>62</v>
      </c>
      <c r="F68" s="30"/>
      <c r="G68" s="31" t="str">
        <f>IFERROR(IF(AND($E$10="Personnaliser la sélection",D68="Applicable"),"Applicable",VLOOKUP(A68,Maintenance!$AD$2:$AE$61,2,FALSE)),"Non applicable")</f>
        <v>Applicable</v>
      </c>
      <c r="H68" s="32" t="str">
        <f>IF(AND(Administracion[[#This Row],[Applicabilité]]="Applicable",Administracion[[#This Row],[Note obtenue (0-3)]]&lt;&gt;FALSE),VLOOKUP(Administracion[[#This Row],[Note obtenue (0-3)]],Maintenance!$BI$2:$BJ$5,2,FALSE),"-")</f>
        <v>-</v>
      </c>
      <c r="I68" s="14"/>
    </row>
    <row r="69" spans="1:9" ht="24.95" customHeight="1" x14ac:dyDescent="0.3">
      <c r="A69" s="3" t="str">
        <f t="shared" si="3"/>
        <v>Pré-enregistrement-Norme 10</v>
      </c>
      <c r="B69" s="3" t="s">
        <v>26</v>
      </c>
      <c r="D69" s="10"/>
      <c r="E69" s="29" t="s">
        <v>63</v>
      </c>
      <c r="F69" s="30"/>
      <c r="G69" s="31" t="str">
        <f>IFERROR(IF(AND($E$10="Personnaliser la sélection",D69="Applicable"),"Applicable",VLOOKUP(A69,Maintenance!$AD$2:$AE$61,2,FALSE)),"Non applicable")</f>
        <v>Applicable</v>
      </c>
      <c r="H69" s="32" t="str">
        <f>IF(AND(Administracion[[#This Row],[Applicabilité]]="Applicable",Administracion[[#This Row],[Note obtenue (0-3)]]&lt;&gt;FALSE),VLOOKUP(Administracion[[#This Row],[Note obtenue (0-3)]],Maintenance!$BI$2:$BJ$5,2,FALSE),"-")</f>
        <v>-</v>
      </c>
      <c r="I69" s="14"/>
    </row>
    <row r="70" spans="1:9" ht="24.95" customHeight="1" x14ac:dyDescent="0.3">
      <c r="A70" s="3" t="str">
        <f t="shared" si="3"/>
        <v>Pré-enregistrement-Norme 11</v>
      </c>
      <c r="B70" s="3" t="s">
        <v>49</v>
      </c>
      <c r="D70" s="10"/>
      <c r="E70" s="29" t="s">
        <v>64</v>
      </c>
      <c r="F70" s="30"/>
      <c r="G70" s="31" t="str">
        <f>IFERROR(IF(AND($E$10="Personnaliser la sélection",D70="Applicable"),"Applicable",VLOOKUP(A70,Maintenance!$AD$2:$AE$61,2,FALSE)),"Non applicable")</f>
        <v>Applicable</v>
      </c>
      <c r="H70" s="32" t="str">
        <f>IF(AND(Administracion[[#This Row],[Applicabilité]]="Applicable",Administracion[[#This Row],[Note obtenue (0-3)]]&lt;&gt;FALSE),VLOOKUP(Administracion[[#This Row],[Note obtenue (0-3)]],Maintenance!$BI$2:$BJ$5,2,FALSE),"-")</f>
        <v>-</v>
      </c>
      <c r="I70" s="14"/>
    </row>
    <row r="71" spans="1:9" ht="24.8" customHeight="1" x14ac:dyDescent="0.3">
      <c r="A71" s="3" t="str">
        <f t="shared" si="3"/>
        <v>Pré-enregistrement-Norme 12</v>
      </c>
      <c r="B71" s="3" t="s">
        <v>51</v>
      </c>
      <c r="D71" s="10"/>
      <c r="E71" s="29" t="s">
        <v>65</v>
      </c>
      <c r="F71" s="30"/>
      <c r="G71" s="31" t="str">
        <f>IFERROR(IF(AND($E$10="Personnaliser la sélection",D71="Applicable"),"Applicable",VLOOKUP(A71,Maintenance!$AD$2:$AE$61,2,FALSE)),"Non applicable")</f>
        <v>Applicable</v>
      </c>
      <c r="H71" s="32" t="str">
        <f>IF(AND(Administracion[[#This Row],[Applicabilité]]="Applicable",Administracion[[#This Row],[Note obtenue (0-3)]]&lt;&gt;FALSE),VLOOKUP(Administracion[[#This Row],[Note obtenue (0-3)]],Maintenance!$BI$2:$BJ$5,2,FALSE),"-")</f>
        <v>-</v>
      </c>
      <c r="I71" s="14"/>
    </row>
    <row r="72" spans="1:9" ht="24.8" customHeight="1" x14ac:dyDescent="0.3">
      <c r="E72" s="25" t="s">
        <v>28</v>
      </c>
      <c r="F72" s="25">
        <f>IFERROR(ROUND(SUMIF(Administracion[Applicabilité],"Applicable",Administracion[Note obtenue (0-3)])/(Administracion[[#Totals],[Applicabilité]]*3)*100,1),"-")</f>
        <v>0</v>
      </c>
      <c r="G72" s="25">
        <f>COUNTIF(Administracion[Applicabilité],Maintenance!$BG$2)</f>
        <v>11</v>
      </c>
      <c r="H72" s="25"/>
      <c r="I72" s="14"/>
    </row>
    <row r="73" spans="1:9" ht="24.95" customHeight="1" x14ac:dyDescent="0.3">
      <c r="I73" s="14"/>
    </row>
    <row r="74" spans="1:9" ht="24.95" customHeight="1" x14ac:dyDescent="0.3">
      <c r="D74" s="43" t="str">
        <f>IF($E$10="Personnaliser la sélection","Complétez cette colonne","Ne complétez pas cette colonne")</f>
        <v>Ne complétez pas cette colonne</v>
      </c>
      <c r="E74" s="50" t="s">
        <v>66</v>
      </c>
      <c r="F74" s="50"/>
      <c r="G74" s="50"/>
      <c r="H74" s="50"/>
      <c r="I74" s="14"/>
    </row>
    <row r="75" spans="1:9" ht="24.95" customHeight="1" x14ac:dyDescent="0.3">
      <c r="D75" s="43"/>
      <c r="E75" s="26" t="s">
        <v>4</v>
      </c>
      <c r="F75" s="26" t="s">
        <v>5</v>
      </c>
      <c r="G75" s="26" t="s">
        <v>6</v>
      </c>
      <c r="H75" s="26" t="s">
        <v>7</v>
      </c>
      <c r="I75" s="14"/>
    </row>
    <row r="76" spans="1:9" ht="24.95" customHeight="1" x14ac:dyDescent="0.3">
      <c r="A76" s="3" t="str">
        <f t="shared" ref="A76:A85" si="4">CONCATENATE($E$10,"-",B76)</f>
        <v>Pré-enregistrement-Norme 1</v>
      </c>
      <c r="B76" s="3" t="s">
        <v>8</v>
      </c>
      <c r="D76" s="10"/>
      <c r="E76" s="29" t="s">
        <v>67</v>
      </c>
      <c r="F76" s="30"/>
      <c r="G76" s="31" t="str">
        <f>IFERROR(IF(AND($E$10="Personnaliser la sélection",D76="Applicable"),"Applicable",VLOOKUP(A76,Maintenance!$F$2:$G$51,2,FALSE)),"Non applicable")</f>
        <v>Applicable</v>
      </c>
      <c r="H76" s="32" t="str">
        <f>IF(AND(Gestion_de_activos[[#This Row],[Applicabilité]]="Applicable",Gestion_de_activos[[#This Row],[Note obtenue (0-3)]]&lt;&gt;FALSE),VLOOKUP(Gestion_de_activos[[#This Row],[Note obtenue (0-3)]],Maintenance!$BI$2:$BJ$5,2,FALSE),"-")</f>
        <v>-</v>
      </c>
      <c r="I76" s="14"/>
    </row>
    <row r="77" spans="1:9" ht="24.95" customHeight="1" x14ac:dyDescent="0.3">
      <c r="A77" s="3" t="str">
        <f t="shared" si="4"/>
        <v>Pré-enregistrement-Norme 2</v>
      </c>
      <c r="B77" s="3" t="s">
        <v>10</v>
      </c>
      <c r="D77" s="10"/>
      <c r="E77" s="29" t="s">
        <v>68</v>
      </c>
      <c r="F77" s="30"/>
      <c r="G77" s="31" t="str">
        <f>IFERROR(IF(AND($E$10="Personnaliser la sélection",D77="Applicable"),"Applicable",VLOOKUP(A77,Maintenance!$F$2:$G$51,2,FALSE)),"Non applicable")</f>
        <v>Applicable</v>
      </c>
      <c r="H77" s="32" t="str">
        <f>IF(AND(Gestion_de_activos[[#This Row],[Applicabilité]]="Applicable",Gestion_de_activos[[#This Row],[Note obtenue (0-3)]]&lt;&gt;FALSE),VLOOKUP(Gestion_de_activos[[#This Row],[Note obtenue (0-3)]],Maintenance!$BI$2:$BJ$5,2,FALSE),"-")</f>
        <v>-</v>
      </c>
      <c r="I77" s="14"/>
    </row>
    <row r="78" spans="1:9" ht="24.95" customHeight="1" x14ac:dyDescent="0.3">
      <c r="A78" s="3" t="str">
        <f t="shared" si="4"/>
        <v>Pré-enregistrement-Norme 3</v>
      </c>
      <c r="B78" s="3" t="s">
        <v>12</v>
      </c>
      <c r="D78" s="10"/>
      <c r="E78" s="29" t="s">
        <v>69</v>
      </c>
      <c r="F78" s="30"/>
      <c r="G78" s="31" t="str">
        <f>IFERROR(IF(AND($E$10="Personnaliser la sélection",D78="Applicable"),"Applicable",VLOOKUP(A78,Maintenance!$F$2:$G$51,2,FALSE)),"Non applicable")</f>
        <v>Applicable</v>
      </c>
      <c r="H78" s="32" t="str">
        <f>IF(AND(Gestion_de_activos[[#This Row],[Applicabilité]]="Applicable",Gestion_de_activos[[#This Row],[Note obtenue (0-3)]]&lt;&gt;FALSE),VLOOKUP(Gestion_de_activos[[#This Row],[Note obtenue (0-3)]],Maintenance!$BI$2:$BJ$5,2,FALSE),"-")</f>
        <v>-</v>
      </c>
      <c r="I78" s="14"/>
    </row>
    <row r="79" spans="1:9" ht="24.95" customHeight="1" x14ac:dyDescent="0.3">
      <c r="A79" s="3" t="str">
        <f t="shared" si="4"/>
        <v>Pré-enregistrement-Norme 4</v>
      </c>
      <c r="B79" s="3" t="s">
        <v>14</v>
      </c>
      <c r="D79" s="10"/>
      <c r="E79" s="29" t="s">
        <v>70</v>
      </c>
      <c r="F79" s="30"/>
      <c r="G79" s="31" t="str">
        <f>IFERROR(IF(AND($E$10="Personnaliser la sélection",D79="Applicable"),"Applicable",VLOOKUP(A79,Maintenance!$F$2:$G$51,2,FALSE)),"Non applicable")</f>
        <v>Non applicable</v>
      </c>
      <c r="H79" s="32" t="str">
        <f>IF(AND(Gestion_de_activos[[#This Row],[Applicabilité]]="Applicable",Gestion_de_activos[[#This Row],[Note obtenue (0-3)]]&lt;&gt;FALSE),VLOOKUP(Gestion_de_activos[[#This Row],[Note obtenue (0-3)]],Maintenance!$BI$2:$BJ$5,2,FALSE),"-")</f>
        <v>-</v>
      </c>
      <c r="I79" s="14"/>
    </row>
    <row r="80" spans="1:9" ht="24.95" customHeight="1" x14ac:dyDescent="0.3">
      <c r="A80" s="3" t="str">
        <f t="shared" si="4"/>
        <v>Pré-enregistrement-Norme 5</v>
      </c>
      <c r="B80" s="3" t="s">
        <v>16</v>
      </c>
      <c r="D80" s="10"/>
      <c r="E80" s="29" t="s">
        <v>71</v>
      </c>
      <c r="F80" s="30"/>
      <c r="G80" s="31" t="str">
        <f>IFERROR(IF(AND($E$10="Personnaliser la sélection",D80="Applicable"),"Applicable",VLOOKUP(A80,Maintenance!$F$2:$G$51,2,FALSE)),"Non applicable")</f>
        <v>Applicable</v>
      </c>
      <c r="H80" s="32" t="str">
        <f>IF(AND(Gestion_de_activos[[#This Row],[Applicabilité]]="Applicable",Gestion_de_activos[[#This Row],[Note obtenue (0-3)]]&lt;&gt;FALSE),VLOOKUP(Gestion_de_activos[[#This Row],[Note obtenue (0-3)]],Maintenance!$BI$2:$BJ$5,2,FALSE),"-")</f>
        <v>-</v>
      </c>
      <c r="I80" s="14"/>
    </row>
    <row r="81" spans="1:9" ht="24.95" customHeight="1" x14ac:dyDescent="0.3">
      <c r="A81" s="3" t="str">
        <f t="shared" si="4"/>
        <v>Pré-enregistrement-Norme 6</v>
      </c>
      <c r="B81" s="3" t="s">
        <v>18</v>
      </c>
      <c r="D81" s="10"/>
      <c r="E81" s="29" t="s">
        <v>72</v>
      </c>
      <c r="F81" s="30"/>
      <c r="G81" s="31" t="str">
        <f>IFERROR(IF(AND($E$10="Personnaliser la sélection",D81="Applicable"),"Applicable",VLOOKUP(A81,Maintenance!$F$2:$G$51,2,FALSE)),"Non applicable")</f>
        <v>Applicable</v>
      </c>
      <c r="H81" s="32" t="str">
        <f>IF(AND(Gestion_de_activos[[#This Row],[Applicabilité]]="Applicable",Gestion_de_activos[[#This Row],[Note obtenue (0-3)]]&lt;&gt;FALSE),VLOOKUP(Gestion_de_activos[[#This Row],[Note obtenue (0-3)]],Maintenance!$BI$2:$BJ$5,2,FALSE),"-")</f>
        <v>-</v>
      </c>
      <c r="I81" s="14"/>
    </row>
    <row r="82" spans="1:9" ht="24.95" customHeight="1" x14ac:dyDescent="0.3">
      <c r="A82" s="3" t="str">
        <f t="shared" si="4"/>
        <v>Pré-enregistrement-Norme 7</v>
      </c>
      <c r="B82" s="3" t="s">
        <v>20</v>
      </c>
      <c r="D82" s="10"/>
      <c r="E82" s="29" t="s">
        <v>73</v>
      </c>
      <c r="F82" s="30"/>
      <c r="G82" s="31" t="str">
        <f>IFERROR(IF(AND($E$10="Personnaliser la sélection",D82="Applicable"),"Applicable",VLOOKUP(A82,Maintenance!$F$2:$G$51,2,FALSE)),"Non applicable")</f>
        <v>Applicable</v>
      </c>
      <c r="H82" s="32" t="str">
        <f>IF(AND(Gestion_de_activos[[#This Row],[Applicabilité]]="Applicable",Gestion_de_activos[[#This Row],[Note obtenue (0-3)]]&lt;&gt;FALSE),VLOOKUP(Gestion_de_activos[[#This Row],[Note obtenue (0-3)]],Maintenance!$BI$2:$BJ$5,2,FALSE),"-")</f>
        <v>-</v>
      </c>
      <c r="I82" s="14"/>
    </row>
    <row r="83" spans="1:9" ht="24.95" customHeight="1" x14ac:dyDescent="0.3">
      <c r="A83" s="3" t="str">
        <f t="shared" si="4"/>
        <v>Pré-enregistrement-Norme 8</v>
      </c>
      <c r="B83" s="3" t="s">
        <v>22</v>
      </c>
      <c r="D83" s="10"/>
      <c r="E83" s="29" t="s">
        <v>74</v>
      </c>
      <c r="F83" s="30"/>
      <c r="G83" s="31" t="str">
        <f>IFERROR(IF(AND($E$10="Personnaliser la sélection",D83="Applicable"),"Applicable",VLOOKUP(A83,Maintenance!$F$2:$G$51,2,FALSE)),"Non applicable")</f>
        <v>Non applicable</v>
      </c>
      <c r="H83" s="32" t="str">
        <f>IF(AND(Gestion_de_activos[[#This Row],[Applicabilité]]="Applicable",Gestion_de_activos[[#This Row],[Note obtenue (0-3)]]&lt;&gt;FALSE),VLOOKUP(Gestion_de_activos[[#This Row],[Note obtenue (0-3)]],Maintenance!$BI$2:$BJ$5,2,FALSE),"-")</f>
        <v>-</v>
      </c>
      <c r="I83" s="14"/>
    </row>
    <row r="84" spans="1:9" ht="24.95" customHeight="1" x14ac:dyDescent="0.3">
      <c r="A84" s="3" t="str">
        <f t="shared" si="4"/>
        <v>Pré-enregistrement-Norme 9</v>
      </c>
      <c r="B84" s="3" t="s">
        <v>24</v>
      </c>
      <c r="D84" s="10"/>
      <c r="E84" s="29" t="s">
        <v>75</v>
      </c>
      <c r="F84" s="30"/>
      <c r="G84" s="31" t="str">
        <f>IFERROR(IF(AND($E$10="Personnaliser la sélection",D84="Applicable"),"Applicable",VLOOKUP(A84,Maintenance!$F$2:$G$51,2,FALSE)),"Non applicable")</f>
        <v>Non applicable</v>
      </c>
      <c r="H84" s="32" t="str">
        <f>IF(AND(Gestion_de_activos[[#This Row],[Applicabilité]]="Applicable",Gestion_de_activos[[#This Row],[Note obtenue (0-3)]]&lt;&gt;FALSE),VLOOKUP(Gestion_de_activos[[#This Row],[Note obtenue (0-3)]],Maintenance!$BI$2:$BJ$5,2,FALSE),"-")</f>
        <v>-</v>
      </c>
      <c r="I84" s="14"/>
    </row>
    <row r="85" spans="1:9" ht="24.95" customHeight="1" x14ac:dyDescent="0.3">
      <c r="A85" s="3" t="str">
        <f t="shared" si="4"/>
        <v>Pré-enregistrement-Norme 10</v>
      </c>
      <c r="B85" s="3" t="s">
        <v>26</v>
      </c>
      <c r="D85" s="10"/>
      <c r="E85" s="29" t="s">
        <v>76</v>
      </c>
      <c r="F85" s="30"/>
      <c r="G85" s="31" t="str">
        <f>IFERROR(IF(AND($E$10="Personnaliser la sélection",D85="Applicable"),"Applicable",VLOOKUP(A85,Maintenance!$F$2:$G$51,2,FALSE)),"Non applicable")</f>
        <v>Applicable</v>
      </c>
      <c r="H85" s="32" t="str">
        <f>IF(AND(Gestion_de_activos[[#This Row],[Applicabilité]]="Applicable",Gestion_de_activos[[#This Row],[Note obtenue (0-3)]]&lt;&gt;FALSE),VLOOKUP(Gestion_de_activos[[#This Row],[Note obtenue (0-3)]],Maintenance!$BI$2:$BJ$5,2,FALSE),"-")</f>
        <v>-</v>
      </c>
      <c r="I85" s="14"/>
    </row>
    <row r="86" spans="1:9" ht="24.95" customHeight="1" x14ac:dyDescent="0.3">
      <c r="E86" s="26" t="s">
        <v>28</v>
      </c>
      <c r="F86" s="26">
        <f>IFERROR(ROUND(SUMIF(Gestion_de_activos[Applicabilité],"Applicable",Gestion_de_activos[Note obtenue (0-3)])/(Gestion_de_activos[[#Totals],[Applicabilité]]*3)*100,1),"-")</f>
        <v>0</v>
      </c>
      <c r="G86" s="26">
        <f>COUNTIF(Gestion_de_activos[Applicabilité],Maintenance!$BG$2)</f>
        <v>7</v>
      </c>
      <c r="H86" s="26"/>
      <c r="I86" s="14"/>
    </row>
    <row r="87" spans="1:9" ht="24.95" customHeight="1" x14ac:dyDescent="0.3">
      <c r="I87" s="14"/>
    </row>
    <row r="88" spans="1:9" ht="24.95" customHeight="1" x14ac:dyDescent="0.3">
      <c r="D88" s="43" t="str">
        <f>IF($E$10="Personnaliser la sélection","Complétez cette colonne","Ne complétez pas cette colonne")</f>
        <v>Ne complétez pas cette colonne</v>
      </c>
      <c r="E88" s="51" t="s">
        <v>77</v>
      </c>
      <c r="F88" s="51"/>
      <c r="G88" s="51"/>
      <c r="H88" s="51"/>
      <c r="I88" s="14"/>
    </row>
    <row r="89" spans="1:9" ht="24.95" customHeight="1" x14ac:dyDescent="0.3">
      <c r="D89" s="43"/>
      <c r="E89" s="27" t="s">
        <v>4</v>
      </c>
      <c r="F89" s="27" t="s">
        <v>5</v>
      </c>
      <c r="G89" s="27" t="s">
        <v>6</v>
      </c>
      <c r="H89" s="27" t="s">
        <v>7</v>
      </c>
      <c r="I89" s="14"/>
    </row>
    <row r="90" spans="1:9" ht="24.95" customHeight="1" x14ac:dyDescent="0.3">
      <c r="A90" s="3" t="str">
        <f t="shared" ref="A90:A98" si="5">CONCATENATE($E$10,"-",B90)</f>
        <v>Pré-enregistrement-Norme 1</v>
      </c>
      <c r="B90" s="3" t="s">
        <v>8</v>
      </c>
      <c r="D90" s="10"/>
      <c r="E90" s="29" t="s">
        <v>78</v>
      </c>
      <c r="F90" s="30"/>
      <c r="G90" s="31" t="str">
        <f>IFERROR(IF(AND($E$10="Personnaliser la sélection",D90="Applicable"),"Applicable",VLOOKUP(A90,Maintenance!$F$2:$G$51,2,FALSE)),"Non applicable")</f>
        <v>Applicable</v>
      </c>
      <c r="H90" s="32" t="str">
        <f>IF(AND(Movilizacion_recursos[[#This Row],[Applicabilité]]="Applicable",Movilizacion_recursos[[#This Row],[Note obtenue (0-3)]]&lt;&gt;FALSE),VLOOKUP(Movilizacion_recursos[[#This Row],[Note obtenue (0-3)]],Maintenance!$BI$2:$BJ$5,2,FALSE),"-")</f>
        <v>-</v>
      </c>
      <c r="I90" s="14"/>
    </row>
    <row r="91" spans="1:9" ht="24.95" customHeight="1" x14ac:dyDescent="0.3">
      <c r="A91" s="3" t="str">
        <f t="shared" si="5"/>
        <v>Pré-enregistrement-Norme 2</v>
      </c>
      <c r="B91" s="3" t="s">
        <v>10</v>
      </c>
      <c r="D91" s="10"/>
      <c r="E91" s="29" t="s">
        <v>79</v>
      </c>
      <c r="F91" s="30"/>
      <c r="G91" s="31" t="str">
        <f>IFERROR(IF(AND($E$10="Personnaliser la sélection",D91="Applicable"),"Applicable",VLOOKUP(A91,Maintenance!$F$2:$G$51,2,FALSE)),"Non applicable")</f>
        <v>Applicable</v>
      </c>
      <c r="H91" s="32" t="str">
        <f>IF(AND(Movilizacion_recursos[[#This Row],[Applicabilité]]="Applicable",Movilizacion_recursos[[#This Row],[Note obtenue (0-3)]]&lt;&gt;FALSE),VLOOKUP(Movilizacion_recursos[[#This Row],[Note obtenue (0-3)]],Maintenance!$BI$2:$BJ$5,2,FALSE),"-")</f>
        <v>-</v>
      </c>
      <c r="I91" s="14"/>
    </row>
    <row r="92" spans="1:9" ht="24.95" customHeight="1" x14ac:dyDescent="0.3">
      <c r="A92" s="3" t="str">
        <f t="shared" si="5"/>
        <v>Pré-enregistrement-Norme 3</v>
      </c>
      <c r="B92" s="3" t="s">
        <v>12</v>
      </c>
      <c r="D92" s="10"/>
      <c r="E92" s="29" t="s">
        <v>80</v>
      </c>
      <c r="F92" s="30"/>
      <c r="G92" s="31" t="str">
        <f>IFERROR(IF(AND($E$10="Personnaliser la sélection",D92="Applicable"),"Applicable",VLOOKUP(A92,Maintenance!$F$2:$G$51,2,FALSE)),"Non applicable")</f>
        <v>Applicable</v>
      </c>
      <c r="H92" s="32" t="str">
        <f>IF(AND(Movilizacion_recursos[[#This Row],[Applicabilité]]="Applicable",Movilizacion_recursos[[#This Row],[Note obtenue (0-3)]]&lt;&gt;FALSE),VLOOKUP(Movilizacion_recursos[[#This Row],[Note obtenue (0-3)]],Maintenance!$BI$2:$BJ$5,2,FALSE),"-")</f>
        <v>-</v>
      </c>
      <c r="I92" s="14"/>
    </row>
    <row r="93" spans="1:9" ht="24.95" customHeight="1" x14ac:dyDescent="0.3">
      <c r="A93" s="3" t="str">
        <f t="shared" si="5"/>
        <v>Pré-enregistrement-Norme 4</v>
      </c>
      <c r="B93" s="3" t="s">
        <v>14</v>
      </c>
      <c r="D93" s="10"/>
      <c r="E93" s="29" t="s">
        <v>81</v>
      </c>
      <c r="F93" s="30"/>
      <c r="G93" s="31" t="str">
        <f>IFERROR(IF(AND($E$10="Personnaliser la sélection",D93="Applicable"),"Applicable",VLOOKUP(A93,Maintenance!$F$2:$G$51,2,FALSE)),"Non applicable")</f>
        <v>Non applicable</v>
      </c>
      <c r="H93" s="32" t="str">
        <f>IF(AND(Movilizacion_recursos[[#This Row],[Applicabilité]]="Applicable",Movilizacion_recursos[[#This Row],[Note obtenue (0-3)]]&lt;&gt;FALSE),VLOOKUP(Movilizacion_recursos[[#This Row],[Note obtenue (0-3)]],Maintenance!$BI$2:$BJ$5,2,FALSE),"-")</f>
        <v>-</v>
      </c>
      <c r="I93" s="14"/>
    </row>
    <row r="94" spans="1:9" ht="24.95" customHeight="1" x14ac:dyDescent="0.3">
      <c r="A94" s="3" t="str">
        <f t="shared" si="5"/>
        <v>Pré-enregistrement-Norme 5</v>
      </c>
      <c r="B94" s="3" t="s">
        <v>16</v>
      </c>
      <c r="D94" s="10"/>
      <c r="E94" s="29" t="s">
        <v>82</v>
      </c>
      <c r="F94" s="30"/>
      <c r="G94" s="31" t="str">
        <f>IFERROR(IF(AND($E$10="Personnaliser la sélection",D94="Applicable"),"Applicable",VLOOKUP(A94,Maintenance!$F$2:$G$51,2,FALSE)),"Non applicable")</f>
        <v>Applicable</v>
      </c>
      <c r="H94" s="32" t="str">
        <f>IF(AND(Movilizacion_recursos[[#This Row],[Applicabilité]]="Applicable",Movilizacion_recursos[[#This Row],[Note obtenue (0-3)]]&lt;&gt;FALSE),VLOOKUP(Movilizacion_recursos[[#This Row],[Note obtenue (0-3)]],Maintenance!$BI$2:$BJ$5,2,FALSE),"-")</f>
        <v>-</v>
      </c>
      <c r="I94" s="14"/>
    </row>
    <row r="95" spans="1:9" ht="24.95" customHeight="1" x14ac:dyDescent="0.3">
      <c r="A95" s="3" t="str">
        <f t="shared" si="5"/>
        <v>Pré-enregistrement-Norme 6</v>
      </c>
      <c r="B95" s="3" t="s">
        <v>18</v>
      </c>
      <c r="D95" s="10"/>
      <c r="E95" s="29" t="s">
        <v>83</v>
      </c>
      <c r="F95" s="30"/>
      <c r="G95" s="31" t="str">
        <f>IFERROR(IF(AND($E$10="Personnaliser la sélection",D95="Applicable"),"Applicable",VLOOKUP(A95,Maintenance!$F$2:$G$51,2,FALSE)),"Non applicable")</f>
        <v>Applicable</v>
      </c>
      <c r="H95" s="32" t="str">
        <f>IF(AND(Movilizacion_recursos[[#This Row],[Applicabilité]]="Applicable",Movilizacion_recursos[[#This Row],[Note obtenue (0-3)]]&lt;&gt;FALSE),VLOOKUP(Movilizacion_recursos[[#This Row],[Note obtenue (0-3)]],Maintenance!$BI$2:$BJ$5,2,FALSE),"-")</f>
        <v>-</v>
      </c>
      <c r="I95" s="14"/>
    </row>
    <row r="96" spans="1:9" ht="24.95" customHeight="1" x14ac:dyDescent="0.3">
      <c r="A96" s="3" t="str">
        <f t="shared" si="5"/>
        <v>Pré-enregistrement-Norme 7</v>
      </c>
      <c r="B96" s="3" t="s">
        <v>20</v>
      </c>
      <c r="D96" s="10"/>
      <c r="E96" s="29" t="s">
        <v>84</v>
      </c>
      <c r="F96" s="30"/>
      <c r="G96" s="31" t="str">
        <f>IFERROR(IF(AND($E$10="Personnaliser la sélection",D96="Applicable"),"Applicable",VLOOKUP(A96,Maintenance!$F$2:$G$51,2,FALSE)),"Non applicable")</f>
        <v>Applicable</v>
      </c>
      <c r="H96" s="32" t="str">
        <f>IF(AND(Movilizacion_recursos[[#This Row],[Applicabilité]]="Applicable",Movilizacion_recursos[[#This Row],[Note obtenue (0-3)]]&lt;&gt;FALSE),VLOOKUP(Movilizacion_recursos[[#This Row],[Note obtenue (0-3)]],Maintenance!$BI$2:$BJ$5,2,FALSE),"-")</f>
        <v>-</v>
      </c>
      <c r="I96" s="14"/>
    </row>
    <row r="97" spans="1:9" ht="24.95" customHeight="1" x14ac:dyDescent="0.3">
      <c r="A97" s="3" t="str">
        <f t="shared" si="5"/>
        <v>Pré-enregistrement-Norme 8</v>
      </c>
      <c r="B97" s="3" t="s">
        <v>22</v>
      </c>
      <c r="D97" s="10"/>
      <c r="E97" s="29" t="s">
        <v>85</v>
      </c>
      <c r="F97" s="30"/>
      <c r="G97" s="31" t="str">
        <f>IFERROR(IF(AND($E$10="Personnaliser la sélection",D97="Applicable"),"Applicable",VLOOKUP(A97,Maintenance!$F$2:$G$51,2,FALSE)),"Non applicable")</f>
        <v>Non applicable</v>
      </c>
      <c r="H97" s="32" t="str">
        <f>IF(AND(Movilizacion_recursos[[#This Row],[Applicabilité]]="Applicable",Movilizacion_recursos[[#This Row],[Note obtenue (0-3)]]&lt;&gt;FALSE),VLOOKUP(Movilizacion_recursos[[#This Row],[Note obtenue (0-3)]],Maintenance!$BI$2:$BJ$5,2,FALSE),"-")</f>
        <v>-</v>
      </c>
      <c r="I97" s="14"/>
    </row>
    <row r="98" spans="1:9" ht="24.95" customHeight="1" x14ac:dyDescent="0.3">
      <c r="A98" s="3" t="str">
        <f t="shared" si="5"/>
        <v>Pré-enregistrement-Norme 9</v>
      </c>
      <c r="B98" s="3" t="s">
        <v>24</v>
      </c>
      <c r="D98" s="10"/>
      <c r="E98" s="29" t="s">
        <v>86</v>
      </c>
      <c r="F98" s="30"/>
      <c r="G98" s="31" t="str">
        <f>IFERROR(IF(AND($E$10="Personnaliser la sélection",D98="Applicable"),"Applicable",VLOOKUP(A98,Maintenance!$F$2:$G$51,2,FALSE)),"Non applicable")</f>
        <v>Non applicable</v>
      </c>
      <c r="H98" s="32" t="str">
        <f>IF(AND(Movilizacion_recursos[[#This Row],[Applicabilité]]="Applicable",Movilizacion_recursos[[#This Row],[Note obtenue (0-3)]]&lt;&gt;FALSE),VLOOKUP(Movilizacion_recursos[[#This Row],[Note obtenue (0-3)]],Maintenance!$BI$2:$BJ$5,2,FALSE),"-")</f>
        <v>-</v>
      </c>
      <c r="I98" s="14"/>
    </row>
    <row r="99" spans="1:9" ht="24.95" customHeight="1" x14ac:dyDescent="0.3">
      <c r="E99" s="27" t="s">
        <v>28</v>
      </c>
      <c r="F99" s="27">
        <f>IFERROR(ROUND(SUMIF(Movilizacion_recursos[Applicabilité],"Applicable",Movilizacion_recursos[Note obtenue (0-3)])/(Movilizacion_recursos[[#Totals],[Applicabilité]]*3)*100,1),"-")</f>
        <v>0</v>
      </c>
      <c r="G99" s="27">
        <f>COUNTIF(Movilizacion_recursos[Applicabilité],Maintenance!$BG$2)</f>
        <v>6</v>
      </c>
      <c r="H99" s="27"/>
      <c r="I99" s="14"/>
    </row>
    <row r="100" spans="1:9" ht="24.95" customHeight="1" x14ac:dyDescent="0.3">
      <c r="I100" s="14"/>
    </row>
    <row r="101" spans="1:9" ht="24.95" customHeight="1" x14ac:dyDescent="0.3">
      <c r="D101" s="43" t="str">
        <f>IF($E$10="Personnaliser la sélection","Complétez cette colonne","Ne complétez pas cette colonne")</f>
        <v>Ne complétez pas cette colonne</v>
      </c>
      <c r="E101" s="45" t="s">
        <v>87</v>
      </c>
      <c r="F101" s="45"/>
      <c r="G101" s="45"/>
      <c r="H101" s="45"/>
      <c r="I101" s="14"/>
    </row>
    <row r="102" spans="1:9" ht="24.95" customHeight="1" x14ac:dyDescent="0.3">
      <c r="D102" s="43"/>
      <c r="E102" s="28" t="s">
        <v>4</v>
      </c>
      <c r="F102" s="28" t="s">
        <v>5</v>
      </c>
      <c r="G102" s="28" t="s">
        <v>6</v>
      </c>
      <c r="H102" s="28" t="s">
        <v>7</v>
      </c>
      <c r="I102" s="14"/>
    </row>
    <row r="103" spans="1:9" ht="24.95" customHeight="1" x14ac:dyDescent="0.3">
      <c r="A103" s="3" t="str">
        <f t="shared" ref="A103:A109" si="6">CONCATENATE($E$10,"-",B103)</f>
        <v>Pré-enregistrement-Norme 1</v>
      </c>
      <c r="B103" s="3" t="s">
        <v>8</v>
      </c>
      <c r="D103" s="10"/>
      <c r="E103" s="29" t="s">
        <v>88</v>
      </c>
      <c r="F103" s="30"/>
      <c r="G103" s="31" t="str">
        <f>IFERROR(IF(AND($E$10="Personnaliser la sélection",D103="Applicable"),"OUI",VLOOKUP(A103,Maintenance!$F$2:$G$51,2,FALSE)),"Non applicable")</f>
        <v>Applicable</v>
      </c>
      <c r="H103" s="32" t="str">
        <f>IF(AND(riesgos_salvaguardas[[#This Row],[Applicabilité]]="Applicable",riesgos_salvaguardas[[#This Row],[Note obtenue (0-3)]]&lt;&gt;FALSE),VLOOKUP(riesgos_salvaguardas[[#This Row],[Note obtenue (0-3)]],Maintenance!$BI$2:$BJ$5,2,FALSE),"-")</f>
        <v>-</v>
      </c>
      <c r="I103" s="14"/>
    </row>
    <row r="104" spans="1:9" ht="24.95" customHeight="1" x14ac:dyDescent="0.3">
      <c r="A104" s="3" t="str">
        <f t="shared" si="6"/>
        <v>Pré-enregistrement-Norme 2</v>
      </c>
      <c r="B104" s="3" t="s">
        <v>10</v>
      </c>
      <c r="D104" s="10"/>
      <c r="E104" s="29" t="s">
        <v>89</v>
      </c>
      <c r="F104" s="30"/>
      <c r="G104" s="31" t="str">
        <f>IFERROR(IF(AND($E$10="Personnaliser la sélection",D104="Applicable"),"OUI",VLOOKUP(A104,Maintenance!$F$2:$G$51,2,FALSE)),"Non applicable")</f>
        <v>Applicable</v>
      </c>
      <c r="H104" s="32" t="str">
        <f>IF(AND(riesgos_salvaguardas[[#This Row],[Applicabilité]]="Applicable",riesgos_salvaguardas[[#This Row],[Note obtenue (0-3)]]&lt;&gt;FALSE),VLOOKUP(riesgos_salvaguardas[[#This Row],[Note obtenue (0-3)]],Maintenance!$BI$2:$BJ$5,2,FALSE),"-")</f>
        <v>-</v>
      </c>
      <c r="I104" s="14"/>
    </row>
    <row r="105" spans="1:9" ht="24.95" customHeight="1" x14ac:dyDescent="0.3">
      <c r="A105" s="3" t="str">
        <f t="shared" si="6"/>
        <v>Pré-enregistrement-Norme 3</v>
      </c>
      <c r="B105" s="3" t="s">
        <v>12</v>
      </c>
      <c r="D105" s="10"/>
      <c r="E105" s="29" t="s">
        <v>90</v>
      </c>
      <c r="F105" s="30"/>
      <c r="G105" s="31" t="str">
        <f>IFERROR(IF(AND($E$10="Personnaliser la sélection",D105="Applicable"),"OUI",VLOOKUP(A105,Maintenance!$F$2:$G$51,2,FALSE)),"Non applicable")</f>
        <v>Applicable</v>
      </c>
      <c r="H105" s="32" t="str">
        <f>IF(AND(riesgos_salvaguardas[[#This Row],[Applicabilité]]="Applicable",riesgos_salvaguardas[[#This Row],[Note obtenue (0-3)]]&lt;&gt;FALSE),VLOOKUP(riesgos_salvaguardas[[#This Row],[Note obtenue (0-3)]],Maintenance!$BI$2:$BJ$5,2,FALSE),"-")</f>
        <v>-</v>
      </c>
      <c r="I105" s="14"/>
    </row>
    <row r="106" spans="1:9" ht="24.95" customHeight="1" x14ac:dyDescent="0.3">
      <c r="A106" s="3" t="str">
        <f t="shared" si="6"/>
        <v>Pré-enregistrement-Norme 4</v>
      </c>
      <c r="B106" s="3" t="s">
        <v>14</v>
      </c>
      <c r="D106" s="10"/>
      <c r="E106" s="29" t="s">
        <v>91</v>
      </c>
      <c r="F106" s="30"/>
      <c r="G106" s="31" t="str">
        <f>IFERROR(IF(AND($E$10="Personnaliser la sélection",D106="Applicable"),"OUI",VLOOKUP(A106,Maintenance!$F$2:$G$51,2,FALSE)),"Non applicable")</f>
        <v>Non applicable</v>
      </c>
      <c r="H106" s="32" t="str">
        <f>IF(AND(riesgos_salvaguardas[[#This Row],[Applicabilité]]="Applicable",riesgos_salvaguardas[[#This Row],[Note obtenue (0-3)]]&lt;&gt;FALSE),VLOOKUP(riesgos_salvaguardas[[#This Row],[Note obtenue (0-3)]],Maintenance!$BI$2:$BJ$5,2,FALSE),"-")</f>
        <v>-</v>
      </c>
      <c r="I106" s="14"/>
    </row>
    <row r="107" spans="1:9" ht="24.95" customHeight="1" x14ac:dyDescent="0.3">
      <c r="A107" s="3" t="str">
        <f t="shared" si="6"/>
        <v>Pré-enregistrement-Norme 5</v>
      </c>
      <c r="B107" s="3" t="s">
        <v>16</v>
      </c>
      <c r="D107" s="10"/>
      <c r="E107" s="29" t="s">
        <v>92</v>
      </c>
      <c r="F107" s="30"/>
      <c r="G107" s="31" t="str">
        <f>IFERROR(IF(AND($E$10="Personnaliser la sélection",D107="Applicable"),"OUI",VLOOKUP(A107,Maintenance!$F$2:$G$51,2,FALSE)),"Non applicable")</f>
        <v>Applicable</v>
      </c>
      <c r="H107" s="32" t="str">
        <f>IF(AND(riesgos_salvaguardas[[#This Row],[Applicabilité]]="Applicable",riesgos_salvaguardas[[#This Row],[Note obtenue (0-3)]]&lt;&gt;FALSE),VLOOKUP(riesgos_salvaguardas[[#This Row],[Note obtenue (0-3)]],Maintenance!$BI$2:$BJ$5,2,FALSE),"-")</f>
        <v>-</v>
      </c>
      <c r="I107" s="14"/>
    </row>
    <row r="108" spans="1:9" ht="24.95" customHeight="1" x14ac:dyDescent="0.3">
      <c r="A108" s="3" t="str">
        <f t="shared" si="6"/>
        <v>Pré-enregistrement-Norme 6</v>
      </c>
      <c r="B108" s="3" t="s">
        <v>18</v>
      </c>
      <c r="D108" s="10"/>
      <c r="E108" s="29" t="s">
        <v>93</v>
      </c>
      <c r="F108" s="30"/>
      <c r="G108" s="31" t="str">
        <f>IFERROR(IF(AND($E$10="Personnaliser la sélection",D108="Applicable"),"OUI",VLOOKUP(A108,Maintenance!$F$2:$G$51,2,FALSE)),"Non applicable")</f>
        <v>Applicable</v>
      </c>
      <c r="H108" s="32" t="str">
        <f>IF(AND(riesgos_salvaguardas[[#This Row],[Applicabilité]]="Applicable",riesgos_salvaguardas[[#This Row],[Note obtenue (0-3)]]&lt;&gt;FALSE),VLOOKUP(riesgos_salvaguardas[[#This Row],[Note obtenue (0-3)]],Maintenance!$BI$2:$BJ$5,2,FALSE),"-")</f>
        <v>-</v>
      </c>
      <c r="I108" s="14"/>
    </row>
    <row r="109" spans="1:9" ht="24.95" customHeight="1" x14ac:dyDescent="0.3">
      <c r="A109" s="3" t="str">
        <f t="shared" si="6"/>
        <v>Pré-enregistrement-Norme 7</v>
      </c>
      <c r="B109" s="3" t="s">
        <v>20</v>
      </c>
      <c r="D109" s="10"/>
      <c r="E109" s="29" t="s">
        <v>94</v>
      </c>
      <c r="F109" s="30"/>
      <c r="G109" s="31" t="str">
        <f>IFERROR(IF(AND($E$10="Personnaliser la sélection",D109="Applicable"),"OUI",VLOOKUP(A109,Maintenance!$F$2:$G$51,2,FALSE)),"Non applicable")</f>
        <v>Applicable</v>
      </c>
      <c r="H109" s="32" t="str">
        <f>IF(AND(riesgos_salvaguardas[[#This Row],[Applicabilité]]="Applicable",riesgos_salvaguardas[[#This Row],[Note obtenue (0-3)]]&lt;&gt;FALSE),VLOOKUP(riesgos_salvaguardas[[#This Row],[Note obtenue (0-3)]],Maintenance!$BI$2:$BJ$5,2,FALSE),"-")</f>
        <v>-</v>
      </c>
      <c r="I109" s="14"/>
    </row>
    <row r="110" spans="1:9" ht="24.95" customHeight="1" x14ac:dyDescent="0.3">
      <c r="E110" s="28" t="s">
        <v>28</v>
      </c>
      <c r="F110" s="28">
        <f>IFERROR(ROUND(SUMIF(riesgos_salvaguardas[Applicabilité],"Applicable",riesgos_salvaguardas[Note obtenue (0-3)])/(riesgos_salvaguardas[[#Totals],[Applicabilité]]*3)*100,1),"-")</f>
        <v>0</v>
      </c>
      <c r="G110" s="28">
        <f>COUNTIF(riesgos_salvaguardas[Applicabilité],Maintenance!$BG$2)</f>
        <v>6</v>
      </c>
      <c r="H110" s="28"/>
      <c r="I110" s="14"/>
    </row>
    <row r="111" spans="1:9" ht="24.95" customHeight="1" x14ac:dyDescent="0.3">
      <c r="I111" s="14"/>
    </row>
    <row r="112" spans="1:9" ht="24.95" customHeight="1" x14ac:dyDescent="0.3">
      <c r="I112" s="14"/>
    </row>
  </sheetData>
  <mergeCells count="17">
    <mergeCell ref="E10:F10"/>
    <mergeCell ref="E101:H101"/>
    <mergeCell ref="E30:H30"/>
    <mergeCell ref="E16:H16"/>
    <mergeCell ref="E42:H42"/>
    <mergeCell ref="E58:H58"/>
    <mergeCell ref="E74:H74"/>
    <mergeCell ref="E88:H88"/>
    <mergeCell ref="E12:H12"/>
    <mergeCell ref="E13:H13"/>
    <mergeCell ref="D88:D89"/>
    <mergeCell ref="D101:D102"/>
    <mergeCell ref="D16:D17"/>
    <mergeCell ref="D30:D31"/>
    <mergeCell ref="D42:D43"/>
    <mergeCell ref="D58:D59"/>
    <mergeCell ref="D74:D75"/>
  </mergeCells>
  <conditionalFormatting sqref="D16">
    <cfRule type="containsText" dxfId="33" priority="37" operator="containsText" text="Ne complétez pas cette colonne">
      <formula>NOT(ISERROR(SEARCH("Ne complétez pas cette colonne",D16)))</formula>
    </cfRule>
    <cfRule type="notContainsText" dxfId="32" priority="38" operator="notContains" text="No">
      <formula>ISERROR(SEARCH("No",D16))</formula>
    </cfRule>
  </conditionalFormatting>
  <conditionalFormatting sqref="D30">
    <cfRule type="containsText" dxfId="31" priority="11" operator="containsText" text="Ne complétez pas cette colonne">
      <formula>NOT(ISERROR(SEARCH("Ne complétez pas cette colonne",D30)))</formula>
    </cfRule>
    <cfRule type="notContainsText" dxfId="30" priority="12" operator="notContains" text="No">
      <formula>ISERROR(SEARCH("No",D30))</formula>
    </cfRule>
  </conditionalFormatting>
  <conditionalFormatting sqref="D42">
    <cfRule type="containsText" dxfId="29" priority="9" operator="containsText" text="Ne complétez pas cette colonne">
      <formula>NOT(ISERROR(SEARCH("Ne complétez pas cette colonne",D42)))</formula>
    </cfRule>
    <cfRule type="notContainsText" dxfId="28" priority="10" operator="notContains" text="No">
      <formula>ISERROR(SEARCH("No",D42))</formula>
    </cfRule>
  </conditionalFormatting>
  <conditionalFormatting sqref="D58">
    <cfRule type="containsText" dxfId="27" priority="7" operator="containsText" text="Ne complétez pas cette colonne">
      <formula>NOT(ISERROR(SEARCH("Ne complétez pas cette colonne",D58)))</formula>
    </cfRule>
    <cfRule type="notContainsText" dxfId="26" priority="8" operator="notContains" text="No">
      <formula>ISERROR(SEARCH("No",D58))</formula>
    </cfRule>
  </conditionalFormatting>
  <conditionalFormatting sqref="D74">
    <cfRule type="containsText" dxfId="25" priority="5" operator="containsText" text="Ne complétez pas cette colonne">
      <formula>NOT(ISERROR(SEARCH("Ne complétez pas cette colonne",D74)))</formula>
    </cfRule>
    <cfRule type="notContainsText" dxfId="24" priority="6" operator="notContains" text="No">
      <formula>ISERROR(SEARCH("No",D74))</formula>
    </cfRule>
  </conditionalFormatting>
  <conditionalFormatting sqref="D88">
    <cfRule type="containsText" dxfId="23" priority="3" operator="containsText" text="Ne complétez pas cette colonne">
      <formula>NOT(ISERROR(SEARCH("Ne complétez pas cette colonne",D88)))</formula>
    </cfRule>
    <cfRule type="notContainsText" dxfId="22" priority="4" operator="notContains" text="No">
      <formula>ISERROR(SEARCH("No",D88))</formula>
    </cfRule>
  </conditionalFormatting>
  <conditionalFormatting sqref="D101">
    <cfRule type="containsText" dxfId="21" priority="1" operator="containsText" text="Ne complétez pas cette colonne">
      <formula>NOT(ISERROR(SEARCH("Ne complétez pas cette colonne",D101)))</formula>
    </cfRule>
    <cfRule type="notContainsText" dxfId="20" priority="2" operator="notContains" text="No">
      <formula>ISERROR(SEARCH("No",D101))</formula>
    </cfRule>
  </conditionalFormatting>
  <dataValidations count="1">
    <dataValidation type="whole" allowBlank="1" showInputMessage="1" showErrorMessage="1" sqref="F90:F98 F76:F85 F32:F39 F44:F55 F18:F27 F60:F71 F103:F109" xr:uid="{00000000-0002-0000-0000-000000000000}">
      <formula1>0</formula1>
      <formula2>3</formula2>
    </dataValidation>
  </dataValidations>
  <pageMargins left="0.7" right="0.7" top="0.75" bottom="0.75" header="0.3" footer="0.3"/>
  <pageSetup orientation="portrait" r:id="rId1"/>
  <drawing r:id="rId2"/>
  <tableParts count="7">
    <tablePart r:id="rId3"/>
    <tablePart r:id="rId4"/>
    <tablePart r:id="rId5"/>
    <tablePart r:id="rId6"/>
    <tablePart r:id="rId7"/>
    <tablePart r:id="rId8"/>
    <tablePart r:id="rId9"/>
  </tableParts>
  <extLst>
    <ext xmlns:x14="http://schemas.microsoft.com/office/spreadsheetml/2009/9/main" uri="{78C0D931-6437-407d-A8EE-F0AAD7539E65}">
      <x14:conditionalFormattings>
        <x14:conditionalFormatting xmlns:xm="http://schemas.microsoft.com/office/excel/2006/main">
          <x14:cfRule type="expression" priority="111" id="{F69AF9F5-CB3D-4638-B944-3AC1ADB9A9D6}">
            <xm:f>$G18=Maintenance!$BG$3</xm:f>
            <x14:dxf>
              <fill>
                <patternFill>
                  <bgColor theme="2" tint="-0.749961851863155"/>
                </patternFill>
              </fill>
            </x14:dxf>
          </x14:cfRule>
          <xm:sqref>E18:G27</xm:sqref>
        </x14:conditionalFormatting>
        <x14:conditionalFormatting xmlns:xm="http://schemas.microsoft.com/office/excel/2006/main">
          <x14:cfRule type="expression" priority="46" id="{5ED9BB9A-9860-4CB4-926D-56E1D0A294F4}">
            <xm:f>$G32=Maintenance!$BG$3</xm:f>
            <x14:dxf>
              <fill>
                <patternFill>
                  <bgColor theme="2" tint="-0.749961851863155"/>
                </patternFill>
              </fill>
            </x14:dxf>
          </x14:cfRule>
          <xm:sqref>E32:G39</xm:sqref>
        </x14:conditionalFormatting>
        <x14:conditionalFormatting xmlns:xm="http://schemas.microsoft.com/office/excel/2006/main">
          <x14:cfRule type="expression" priority="45" id="{0F0C6527-2056-4CC8-AC3A-F2DA83DBEA17}">
            <xm:f>$G44=Maintenance!$BG$3</xm:f>
            <x14:dxf>
              <fill>
                <patternFill>
                  <bgColor theme="2" tint="-0.749961851863155"/>
                </patternFill>
              </fill>
            </x14:dxf>
          </x14:cfRule>
          <xm:sqref>E44:G55</xm:sqref>
        </x14:conditionalFormatting>
        <x14:conditionalFormatting xmlns:xm="http://schemas.microsoft.com/office/excel/2006/main">
          <x14:cfRule type="expression" priority="44" id="{4877DF15-0260-4A1D-9B26-F2877987B330}">
            <xm:f>$G60=Maintenance!$BG$3</xm:f>
            <x14:dxf>
              <fill>
                <patternFill>
                  <bgColor theme="2" tint="-0.749961851863155"/>
                </patternFill>
              </fill>
            </x14:dxf>
          </x14:cfRule>
          <xm:sqref>E60:G71</xm:sqref>
        </x14:conditionalFormatting>
        <x14:conditionalFormatting xmlns:xm="http://schemas.microsoft.com/office/excel/2006/main">
          <x14:cfRule type="expression" priority="43" id="{362DD46D-99B6-4B80-8330-F96696F6B83B}">
            <xm:f>$G76=Maintenance!$BG$3</xm:f>
            <x14:dxf>
              <fill>
                <patternFill>
                  <bgColor theme="2" tint="-0.749961851863155"/>
                </patternFill>
              </fill>
            </x14:dxf>
          </x14:cfRule>
          <xm:sqref>E76:G85</xm:sqref>
        </x14:conditionalFormatting>
        <x14:conditionalFormatting xmlns:xm="http://schemas.microsoft.com/office/excel/2006/main">
          <x14:cfRule type="expression" priority="42" id="{7B89B166-C2CC-4BEA-8548-11BA3D51D24F}">
            <xm:f>$G90=Maintenance!$BG$3</xm:f>
            <x14:dxf>
              <fill>
                <patternFill>
                  <bgColor theme="2" tint="-0.749961851863155"/>
                </patternFill>
              </fill>
            </x14:dxf>
          </x14:cfRule>
          <xm:sqref>E90:G98</xm:sqref>
        </x14:conditionalFormatting>
        <x14:conditionalFormatting xmlns:xm="http://schemas.microsoft.com/office/excel/2006/main">
          <x14:cfRule type="expression" priority="41" id="{384214D9-96FC-418A-B65F-A4961B7ED38D}">
            <xm:f>$G103=Maintenance!$BG$3</xm:f>
            <x14:dxf>
              <fill>
                <patternFill>
                  <bgColor theme="2" tint="-0.749961851863155"/>
                </patternFill>
              </fill>
            </x14:dxf>
          </x14:cfRule>
          <xm:sqref>E103:G109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Maintenance!$BL$2:$BL$3</xm:f>
          </x14:formula1>
          <xm:sqref>D90:D98 D18:D27 D61:D71 D76:D85 D44:D55 D103:D109</xm:sqref>
        </x14:dataValidation>
        <x14:dataValidation type="list" allowBlank="1" showInputMessage="1" showErrorMessage="1" xr:uid="{00000000-0002-0000-0000-000002000000}">
          <x14:formula1>
            <xm:f>Maintenance!$BE$2:$BE$8</xm:f>
          </x14:formula1>
          <xm:sqref>E10 I10:I15</xm:sqref>
        </x14:dataValidation>
        <x14:dataValidation type="list" allowBlank="1" showInputMessage="1" showErrorMessage="1" xr:uid="{C6D8BC37-58AE-4E32-BEFB-6222905FA8B0}">
          <x14:formula1>
            <xm:f>Maintenance!$BG$2:$BG$3</xm:f>
          </x14:formula1>
          <xm:sqref>D32:D40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25"/>
  <sheetViews>
    <sheetView topLeftCell="A3" workbookViewId="0">
      <selection activeCell="O16" sqref="O16"/>
    </sheetView>
    <sheetView zoomScale="70" zoomScaleNormal="70" workbookViewId="1">
      <selection activeCell="M22" sqref="M22"/>
    </sheetView>
  </sheetViews>
  <sheetFormatPr defaultColWidth="11" defaultRowHeight="14.4" x14ac:dyDescent="0.3"/>
  <cols>
    <col min="6" max="6" width="11" customWidth="1"/>
  </cols>
  <sheetData>
    <row r="1" spans="1:16" x14ac:dyDescent="0.3">
      <c r="A1" s="11"/>
      <c r="B1" s="11"/>
      <c r="C1" s="11"/>
      <c r="D1" s="11"/>
      <c r="E1" s="11"/>
      <c r="F1" s="11"/>
      <c r="G1" s="11"/>
      <c r="H1" s="11"/>
      <c r="I1" s="11"/>
      <c r="J1" s="11"/>
      <c r="K1" s="11"/>
      <c r="L1" s="11"/>
      <c r="M1" s="11"/>
      <c r="N1" s="11"/>
      <c r="O1" s="11"/>
      <c r="P1" s="11"/>
    </row>
    <row r="2" spans="1:16" ht="44.9" x14ac:dyDescent="0.3">
      <c r="A2" s="11"/>
      <c r="B2" s="11"/>
      <c r="C2" s="11"/>
      <c r="D2" s="58" t="s">
        <v>95</v>
      </c>
      <c r="E2" s="58"/>
      <c r="F2" s="58"/>
      <c r="G2" s="58"/>
      <c r="H2" s="58"/>
      <c r="I2" s="58"/>
      <c r="J2" s="58"/>
      <c r="K2" s="58"/>
      <c r="L2" s="58"/>
      <c r="M2" s="58"/>
      <c r="N2" s="11"/>
      <c r="O2" s="11"/>
      <c r="P2" s="11"/>
    </row>
    <row r="3" spans="1:16" ht="32.299999999999997" customHeight="1" x14ac:dyDescent="0.3">
      <c r="A3" s="11"/>
      <c r="B3" s="11"/>
      <c r="C3" s="11"/>
      <c r="D3" s="59" t="s">
        <v>96</v>
      </c>
      <c r="E3" s="59"/>
      <c r="F3" s="59"/>
      <c r="G3" s="59"/>
      <c r="H3" s="59"/>
      <c r="I3" s="56" t="str">
        <f>Évaluation!E10</f>
        <v>Pré-enregistrement</v>
      </c>
      <c r="J3" s="56"/>
      <c r="K3" s="56"/>
      <c r="L3" s="56"/>
      <c r="M3" s="56"/>
      <c r="N3" s="11"/>
      <c r="O3" s="11"/>
      <c r="P3" s="11"/>
    </row>
    <row r="4" spans="1:16" ht="14.3" customHeight="1" thickBot="1" x14ac:dyDescent="0.35">
      <c r="A4" s="11"/>
      <c r="B4" s="11"/>
      <c r="C4" s="11"/>
      <c r="D4" s="60"/>
      <c r="E4" s="60"/>
      <c r="F4" s="60"/>
      <c r="G4" s="60"/>
      <c r="H4" s="60"/>
      <c r="I4" s="57"/>
      <c r="J4" s="57"/>
      <c r="K4" s="57"/>
      <c r="L4" s="57"/>
      <c r="M4" s="57"/>
      <c r="N4" s="11"/>
      <c r="O4" s="11"/>
      <c r="P4" s="11"/>
    </row>
    <row r="5" spans="1:16" ht="14.3" customHeight="1" thickTop="1" x14ac:dyDescent="0.3">
      <c r="A5" s="11"/>
      <c r="B5" s="11"/>
      <c r="C5" s="11"/>
      <c r="D5" s="34"/>
      <c r="E5" s="34"/>
      <c r="F5" s="34"/>
      <c r="G5" s="34"/>
      <c r="H5" s="34"/>
      <c r="I5" s="33"/>
      <c r="J5" s="33"/>
      <c r="K5" s="33"/>
      <c r="L5" s="33"/>
      <c r="M5" s="33"/>
      <c r="N5" s="11"/>
      <c r="O5" s="11"/>
      <c r="P5" s="11"/>
    </row>
    <row r="6" spans="1:16" ht="14.3" customHeight="1" x14ac:dyDescent="0.3">
      <c r="A6" s="11"/>
      <c r="B6" s="11"/>
      <c r="C6" s="11"/>
      <c r="D6" s="34"/>
      <c r="E6" s="34"/>
      <c r="F6" s="34"/>
      <c r="G6" s="34"/>
      <c r="H6" s="34"/>
      <c r="I6" s="33"/>
      <c r="J6" s="33"/>
      <c r="K6" s="33"/>
      <c r="L6" s="33"/>
      <c r="M6" s="33"/>
      <c r="N6" s="11"/>
      <c r="O6" s="11"/>
      <c r="P6" s="11"/>
    </row>
    <row r="7" spans="1:16" ht="14.3" customHeight="1" x14ac:dyDescent="0.3">
      <c r="A7" s="11"/>
      <c r="B7" s="11"/>
      <c r="C7" s="11"/>
      <c r="D7" s="34"/>
      <c r="E7" s="34"/>
      <c r="F7" s="34"/>
      <c r="G7" s="34"/>
      <c r="H7" s="34"/>
      <c r="I7" s="33"/>
      <c r="J7" s="33"/>
      <c r="K7" s="33"/>
      <c r="L7" s="33"/>
      <c r="M7" s="33"/>
      <c r="N7" s="11"/>
      <c r="O7" s="11"/>
      <c r="P7" s="11"/>
    </row>
    <row r="8" spans="1:16" ht="14.3" customHeight="1" x14ac:dyDescent="0.3">
      <c r="A8" s="11"/>
      <c r="B8" s="11"/>
      <c r="C8" s="11"/>
      <c r="D8" s="34"/>
      <c r="E8" s="34"/>
      <c r="F8" s="34"/>
      <c r="G8" s="34"/>
      <c r="H8" s="34"/>
      <c r="I8" s="33"/>
      <c r="J8" s="33"/>
      <c r="K8" s="33"/>
      <c r="L8" s="33"/>
      <c r="M8" s="33"/>
      <c r="N8" s="11"/>
      <c r="O8" s="11"/>
      <c r="P8" s="11"/>
    </row>
    <row r="9" spans="1:16" x14ac:dyDescent="0.3">
      <c r="A9" s="11"/>
      <c r="B9" s="11"/>
      <c r="C9" s="11"/>
      <c r="D9" s="11"/>
      <c r="E9" s="11"/>
      <c r="F9" s="11"/>
      <c r="G9" s="11"/>
      <c r="H9" s="11"/>
      <c r="I9" s="11"/>
      <c r="J9" s="11"/>
      <c r="K9" s="11"/>
      <c r="L9" s="11"/>
      <c r="M9" s="11"/>
      <c r="N9" s="11"/>
      <c r="O9" s="11"/>
      <c r="P9" s="11"/>
    </row>
    <row r="10" spans="1:16" ht="15.55" x14ac:dyDescent="0.3">
      <c r="A10" s="11"/>
      <c r="B10" s="11"/>
      <c r="C10" s="11"/>
      <c r="D10" s="11"/>
      <c r="E10" s="11"/>
      <c r="F10" s="11"/>
      <c r="G10" s="11"/>
      <c r="H10" s="62"/>
      <c r="I10" s="62"/>
      <c r="J10" s="62"/>
      <c r="K10" s="62"/>
      <c r="L10" s="62"/>
      <c r="M10" s="11"/>
      <c r="N10" s="11"/>
      <c r="O10" s="11"/>
      <c r="P10" s="11"/>
    </row>
    <row r="11" spans="1:16" x14ac:dyDescent="0.3">
      <c r="A11" s="11"/>
      <c r="B11" s="11"/>
      <c r="C11" s="11"/>
      <c r="D11" s="11"/>
      <c r="E11" s="11"/>
      <c r="F11" s="11"/>
      <c r="G11" s="11"/>
      <c r="H11" s="11"/>
      <c r="I11" s="11"/>
      <c r="J11" s="11"/>
      <c r="K11" s="11"/>
      <c r="L11" s="11"/>
      <c r="M11" s="11"/>
      <c r="N11" s="11"/>
      <c r="O11" s="11"/>
      <c r="P11" s="11"/>
    </row>
    <row r="12" spans="1:16" x14ac:dyDescent="0.3">
      <c r="A12" s="11"/>
      <c r="B12" s="11"/>
      <c r="C12" s="11"/>
      <c r="D12" s="11"/>
      <c r="E12" s="11"/>
      <c r="F12" s="11"/>
      <c r="G12" s="11"/>
      <c r="H12" s="11"/>
      <c r="I12" s="11"/>
      <c r="J12" s="11"/>
      <c r="K12" s="11"/>
      <c r="L12" s="11"/>
      <c r="M12" s="11"/>
      <c r="N12" s="11"/>
      <c r="O12" s="11"/>
      <c r="P12" s="11"/>
    </row>
    <row r="13" spans="1:16" x14ac:dyDescent="0.3">
      <c r="A13" s="11"/>
      <c r="B13" s="11"/>
      <c r="C13" s="11"/>
      <c r="D13" s="11"/>
      <c r="E13" s="11"/>
      <c r="F13" s="11"/>
      <c r="G13" s="11"/>
      <c r="H13" s="11"/>
      <c r="I13" s="11"/>
      <c r="J13" s="11"/>
      <c r="K13" s="11"/>
      <c r="L13" s="11"/>
      <c r="M13" s="11"/>
      <c r="N13" s="11"/>
      <c r="O13" s="11"/>
      <c r="P13" s="11"/>
    </row>
    <row r="14" spans="1:16" x14ac:dyDescent="0.3">
      <c r="A14" s="11"/>
      <c r="B14" s="11"/>
      <c r="C14" s="11"/>
      <c r="D14" s="11"/>
      <c r="E14" s="11"/>
      <c r="F14" s="11"/>
      <c r="G14" s="11"/>
      <c r="H14" s="11"/>
      <c r="I14" s="11"/>
      <c r="J14" s="11"/>
      <c r="K14" s="11"/>
      <c r="L14" s="11"/>
      <c r="M14" s="11"/>
      <c r="N14" s="11"/>
      <c r="O14" s="11"/>
      <c r="P14" s="11"/>
    </row>
    <row r="15" spans="1:16" x14ac:dyDescent="0.3">
      <c r="A15" s="11"/>
      <c r="B15" s="11"/>
      <c r="C15" s="11"/>
      <c r="D15" s="11"/>
      <c r="E15" s="11"/>
      <c r="F15" s="11"/>
      <c r="G15" s="11"/>
      <c r="H15" s="11"/>
      <c r="I15" s="11"/>
      <c r="J15" s="11"/>
      <c r="K15" s="11"/>
      <c r="L15" s="11"/>
      <c r="M15" s="11"/>
      <c r="N15" s="11"/>
      <c r="O15" s="11"/>
      <c r="P15" s="11"/>
    </row>
    <row r="16" spans="1:16" x14ac:dyDescent="0.3">
      <c r="A16" s="11"/>
      <c r="B16" s="11"/>
      <c r="C16" s="11"/>
      <c r="D16" s="11"/>
      <c r="E16" s="11"/>
      <c r="F16" s="11"/>
      <c r="G16" s="11"/>
      <c r="H16" s="11"/>
      <c r="I16" s="11"/>
      <c r="J16" s="11"/>
      <c r="K16" s="11"/>
      <c r="L16" s="11"/>
      <c r="M16" s="11"/>
      <c r="N16" s="11"/>
      <c r="O16" s="11"/>
      <c r="P16" s="11"/>
    </row>
    <row r="17" spans="1:16" x14ac:dyDescent="0.3">
      <c r="A17" s="11"/>
      <c r="B17" s="11"/>
      <c r="C17" s="11"/>
      <c r="D17" s="11"/>
      <c r="E17" s="11"/>
      <c r="F17" s="11"/>
      <c r="G17" s="11"/>
      <c r="H17" s="11"/>
      <c r="I17" s="11"/>
      <c r="J17" s="11"/>
      <c r="K17" s="11"/>
      <c r="L17" s="11"/>
      <c r="M17" s="11"/>
      <c r="N17" s="11"/>
      <c r="O17" s="11"/>
      <c r="P17" s="11"/>
    </row>
    <row r="18" spans="1:16" x14ac:dyDescent="0.3">
      <c r="A18" s="11"/>
      <c r="B18" s="11"/>
      <c r="C18" s="11"/>
      <c r="D18" s="11"/>
      <c r="E18" s="11"/>
      <c r="F18" s="11"/>
      <c r="G18" s="11"/>
      <c r="H18" s="11"/>
      <c r="I18" s="11"/>
      <c r="J18" s="11"/>
      <c r="K18" s="11"/>
      <c r="L18" s="11"/>
      <c r="M18" s="11"/>
      <c r="N18" s="11"/>
      <c r="O18" s="11"/>
      <c r="P18" s="11"/>
    </row>
    <row r="19" spans="1:16" x14ac:dyDescent="0.3">
      <c r="A19" s="11"/>
      <c r="B19" s="11"/>
      <c r="C19" s="11"/>
      <c r="D19" s="61" t="s">
        <v>97</v>
      </c>
      <c r="E19" s="61"/>
      <c r="F19" s="61"/>
      <c r="G19" s="11"/>
      <c r="H19" s="11"/>
      <c r="I19" s="11"/>
      <c r="J19" s="11"/>
      <c r="K19" s="11"/>
      <c r="L19" s="11"/>
      <c r="M19" s="11"/>
      <c r="N19" s="11"/>
      <c r="O19" s="11"/>
      <c r="P19" s="11"/>
    </row>
    <row r="20" spans="1:16" x14ac:dyDescent="0.3">
      <c r="A20" s="11"/>
      <c r="B20" s="11"/>
      <c r="C20" s="11"/>
      <c r="D20" s="11"/>
      <c r="E20" s="11"/>
      <c r="F20" s="11"/>
      <c r="G20" s="11"/>
      <c r="H20" s="11"/>
      <c r="I20" s="11"/>
      <c r="J20" s="11"/>
      <c r="K20" s="11"/>
      <c r="L20" s="11"/>
      <c r="M20" s="11"/>
      <c r="N20" s="11"/>
      <c r="O20" s="11"/>
      <c r="P20" s="11"/>
    </row>
    <row r="21" spans="1:16" x14ac:dyDescent="0.3">
      <c r="A21" s="11"/>
      <c r="B21" s="11"/>
      <c r="C21" s="11"/>
      <c r="D21" s="11"/>
      <c r="E21" s="11"/>
      <c r="F21" s="11"/>
      <c r="G21" s="11"/>
      <c r="H21" s="11"/>
      <c r="I21" s="11"/>
      <c r="J21" s="11"/>
      <c r="K21" s="11"/>
      <c r="L21" s="11"/>
      <c r="M21" s="11"/>
      <c r="N21" s="11"/>
      <c r="O21" s="11"/>
      <c r="P21" s="11"/>
    </row>
    <row r="22" spans="1:16" x14ac:dyDescent="0.3">
      <c r="A22" s="11"/>
      <c r="B22" s="11"/>
      <c r="C22" s="11"/>
      <c r="D22" s="11"/>
      <c r="E22" s="11"/>
      <c r="F22" s="11"/>
      <c r="G22" s="11"/>
      <c r="H22" s="11"/>
      <c r="I22" s="11"/>
      <c r="J22" s="11"/>
      <c r="K22" s="11"/>
      <c r="L22" s="11"/>
      <c r="M22" s="11"/>
      <c r="N22" s="11"/>
      <c r="O22" s="11"/>
      <c r="P22" s="11"/>
    </row>
    <row r="23" spans="1:16" x14ac:dyDescent="0.3">
      <c r="A23" s="11"/>
      <c r="B23" s="11"/>
      <c r="C23" s="11"/>
      <c r="D23" s="11"/>
      <c r="E23" s="11"/>
      <c r="F23" s="11"/>
      <c r="G23" s="11"/>
      <c r="H23" s="11"/>
      <c r="I23" s="11"/>
      <c r="J23" s="11"/>
      <c r="K23" s="11"/>
      <c r="L23" s="11"/>
      <c r="M23" s="11"/>
      <c r="N23" s="11"/>
      <c r="O23" s="11"/>
      <c r="P23" s="11"/>
    </row>
    <row r="24" spans="1:16" x14ac:dyDescent="0.3">
      <c r="A24" s="11"/>
      <c r="B24" s="11"/>
      <c r="C24" s="11"/>
      <c r="D24" s="11"/>
      <c r="E24" s="11"/>
      <c r="F24" s="11"/>
      <c r="G24" s="11"/>
      <c r="H24" s="11"/>
      <c r="I24" s="11"/>
      <c r="J24" s="11"/>
      <c r="K24" s="11"/>
      <c r="L24" s="11"/>
      <c r="M24" s="11"/>
      <c r="N24" s="11"/>
      <c r="O24" s="11"/>
      <c r="P24" s="11"/>
    </row>
    <row r="25" spans="1:16" x14ac:dyDescent="0.3">
      <c r="A25" s="11"/>
      <c r="B25" s="11"/>
      <c r="C25" s="11"/>
      <c r="D25" s="11"/>
      <c r="E25" s="11"/>
      <c r="F25" s="11"/>
      <c r="G25" s="11"/>
      <c r="H25" s="11"/>
      <c r="I25" s="11"/>
      <c r="J25" s="11"/>
      <c r="K25" s="11"/>
      <c r="L25" s="11"/>
      <c r="M25" s="11"/>
      <c r="N25" s="11"/>
      <c r="O25" s="11"/>
      <c r="P25" s="11"/>
    </row>
    <row r="26" spans="1:16" x14ac:dyDescent="0.3">
      <c r="A26" s="11"/>
      <c r="B26" s="11"/>
      <c r="C26" s="11"/>
      <c r="D26" s="61" t="s">
        <v>98</v>
      </c>
      <c r="E26" s="61"/>
      <c r="F26" s="61"/>
      <c r="G26" s="11"/>
      <c r="H26" s="11"/>
      <c r="I26" s="11"/>
      <c r="J26" s="11"/>
      <c r="K26" s="11"/>
      <c r="L26" s="11"/>
      <c r="M26" s="11"/>
      <c r="N26" s="11"/>
      <c r="O26" s="11"/>
      <c r="P26" s="11"/>
    </row>
    <row r="27" spans="1:16" x14ac:dyDescent="0.3">
      <c r="A27" s="11"/>
      <c r="B27" s="11"/>
      <c r="C27" s="11"/>
      <c r="D27" s="11"/>
      <c r="E27" s="11"/>
      <c r="F27" s="11"/>
      <c r="G27" s="11"/>
      <c r="H27" s="11"/>
      <c r="I27" s="11"/>
      <c r="J27" s="11"/>
      <c r="K27" s="11"/>
      <c r="L27" s="11"/>
      <c r="M27" s="11"/>
      <c r="N27" s="11"/>
      <c r="O27" s="11"/>
      <c r="P27" s="11"/>
    </row>
    <row r="28" spans="1:16" x14ac:dyDescent="0.3">
      <c r="A28" s="11"/>
      <c r="B28" s="11"/>
      <c r="C28" s="11"/>
      <c r="D28" s="11"/>
      <c r="E28" s="11"/>
      <c r="F28" s="11"/>
      <c r="G28" s="11"/>
      <c r="H28" s="11"/>
      <c r="I28" s="11"/>
      <c r="J28" s="11"/>
      <c r="K28" s="11"/>
      <c r="L28" s="11"/>
      <c r="M28" s="11"/>
      <c r="N28" s="11"/>
      <c r="O28" s="11"/>
      <c r="P28" s="11"/>
    </row>
    <row r="29" spans="1:16" x14ac:dyDescent="0.3">
      <c r="A29" s="11"/>
      <c r="B29" s="11"/>
      <c r="C29" s="11"/>
      <c r="D29" s="11"/>
      <c r="E29" s="11"/>
      <c r="F29" s="11"/>
      <c r="G29" s="11"/>
      <c r="H29" s="11"/>
      <c r="I29" s="11"/>
      <c r="J29" s="11"/>
      <c r="K29" s="11"/>
      <c r="L29" s="11"/>
      <c r="M29" s="11"/>
      <c r="N29" s="11"/>
      <c r="O29" s="11"/>
      <c r="P29" s="11"/>
    </row>
    <row r="30" spans="1:16" x14ac:dyDescent="0.3">
      <c r="A30" s="11"/>
      <c r="B30" s="11"/>
      <c r="C30" s="11"/>
      <c r="D30" s="11"/>
      <c r="E30" s="11"/>
      <c r="F30" s="11"/>
      <c r="G30" s="11"/>
      <c r="H30" s="11"/>
      <c r="I30" s="11"/>
      <c r="J30" s="11"/>
      <c r="K30" s="11"/>
      <c r="L30" s="11"/>
      <c r="M30" s="11"/>
      <c r="N30" s="11"/>
      <c r="O30" s="11"/>
      <c r="P30" s="11"/>
    </row>
    <row r="31" spans="1:16" x14ac:dyDescent="0.3">
      <c r="A31" s="11"/>
      <c r="B31" s="11"/>
      <c r="C31" s="11"/>
      <c r="D31" s="11"/>
      <c r="E31" s="11"/>
      <c r="F31" s="11"/>
      <c r="G31" s="11"/>
      <c r="H31" s="11"/>
      <c r="I31" s="11"/>
      <c r="J31" s="11"/>
      <c r="K31" s="11"/>
      <c r="L31" s="11"/>
      <c r="M31" s="11"/>
      <c r="N31" s="11"/>
      <c r="O31" s="11"/>
      <c r="P31" s="11"/>
    </row>
    <row r="32" spans="1:16" x14ac:dyDescent="0.3">
      <c r="A32" s="11"/>
      <c r="B32" s="11"/>
      <c r="C32" s="11"/>
      <c r="D32" s="11"/>
      <c r="E32" s="11"/>
      <c r="F32" s="11"/>
      <c r="G32" s="11"/>
      <c r="H32" s="11"/>
      <c r="I32" s="11"/>
      <c r="J32" s="11"/>
      <c r="K32" s="11"/>
      <c r="L32" s="11"/>
      <c r="M32" s="11"/>
      <c r="N32" s="11"/>
      <c r="O32" s="11"/>
      <c r="P32" s="11"/>
    </row>
    <row r="33" spans="1:16" x14ac:dyDescent="0.3">
      <c r="A33" s="11"/>
      <c r="B33" s="11"/>
      <c r="C33" s="11"/>
      <c r="D33" s="11"/>
      <c r="E33" s="11"/>
      <c r="F33" s="11"/>
      <c r="G33" s="11"/>
      <c r="H33" s="11"/>
      <c r="I33" s="11"/>
      <c r="J33" s="11"/>
      <c r="K33" s="11"/>
      <c r="L33" s="11"/>
      <c r="M33" s="11"/>
      <c r="N33" s="11"/>
      <c r="O33" s="11"/>
      <c r="P33" s="11"/>
    </row>
    <row r="34" spans="1:16" x14ac:dyDescent="0.3">
      <c r="A34" s="11"/>
      <c r="B34" s="11"/>
      <c r="C34" s="11"/>
      <c r="D34" s="11"/>
      <c r="E34" s="11"/>
      <c r="F34" s="11"/>
      <c r="G34" s="11"/>
      <c r="H34" s="11"/>
      <c r="I34" s="11"/>
      <c r="J34" s="11"/>
      <c r="K34" s="11"/>
      <c r="L34" s="11"/>
      <c r="M34" s="11"/>
      <c r="N34" s="11"/>
      <c r="O34" s="11"/>
      <c r="P34" s="11"/>
    </row>
    <row r="35" spans="1:16" x14ac:dyDescent="0.3">
      <c r="A35" s="11"/>
      <c r="B35" s="11"/>
      <c r="C35" s="11"/>
      <c r="D35" s="11"/>
      <c r="E35" s="11"/>
      <c r="F35" s="11"/>
      <c r="G35" s="11"/>
      <c r="H35" s="11"/>
      <c r="I35" s="11"/>
      <c r="J35" s="11"/>
      <c r="K35" s="11"/>
      <c r="L35" s="11"/>
      <c r="M35" s="11"/>
      <c r="N35" s="11"/>
      <c r="O35" s="11"/>
      <c r="P35" s="11"/>
    </row>
    <row r="36" spans="1:16" x14ac:dyDescent="0.3">
      <c r="A36" s="11"/>
      <c r="B36" s="11"/>
      <c r="C36" s="11"/>
      <c r="D36" s="11"/>
      <c r="E36" s="11"/>
      <c r="F36" s="11"/>
      <c r="G36" s="11"/>
      <c r="H36" s="11"/>
      <c r="I36" s="11"/>
      <c r="J36" s="11"/>
      <c r="K36" s="11"/>
      <c r="L36" s="11"/>
      <c r="M36" s="11"/>
      <c r="N36" s="11"/>
      <c r="O36" s="11"/>
      <c r="P36" s="11"/>
    </row>
    <row r="37" spans="1:16" x14ac:dyDescent="0.3">
      <c r="A37" s="11"/>
      <c r="B37" s="11"/>
      <c r="C37" s="11"/>
      <c r="D37" s="11"/>
      <c r="E37" s="11"/>
      <c r="F37" s="11"/>
      <c r="G37" s="11"/>
      <c r="H37" s="11"/>
      <c r="I37" s="11"/>
      <c r="J37" s="11"/>
      <c r="K37" s="11"/>
      <c r="L37" s="11"/>
      <c r="M37" s="11"/>
      <c r="N37" s="11"/>
      <c r="O37" s="11"/>
      <c r="P37" s="11"/>
    </row>
    <row r="38" spans="1:16" x14ac:dyDescent="0.3">
      <c r="A38" s="11"/>
      <c r="B38" s="11"/>
      <c r="C38" s="11"/>
      <c r="D38" s="11"/>
      <c r="E38" s="11"/>
      <c r="F38" s="11"/>
      <c r="G38" s="11"/>
      <c r="H38" s="11"/>
      <c r="I38" s="11"/>
      <c r="J38" s="11"/>
      <c r="K38" s="11"/>
      <c r="L38" s="11"/>
      <c r="M38" s="11"/>
      <c r="N38" s="11"/>
      <c r="O38" s="11"/>
      <c r="P38" s="11"/>
    </row>
    <row r="39" spans="1:16" x14ac:dyDescent="0.3">
      <c r="A39" s="11"/>
      <c r="B39" s="11"/>
      <c r="C39" s="11"/>
      <c r="D39" s="35"/>
      <c r="E39" s="11"/>
      <c r="F39" s="11"/>
      <c r="G39" s="11"/>
      <c r="H39" s="11"/>
      <c r="I39" s="11"/>
      <c r="J39" s="11"/>
      <c r="K39" s="11"/>
      <c r="L39" s="11"/>
      <c r="M39" s="11"/>
      <c r="N39" s="11"/>
      <c r="O39" s="11"/>
      <c r="P39" s="11"/>
    </row>
    <row r="40" spans="1:16" x14ac:dyDescent="0.3">
      <c r="A40" s="11"/>
      <c r="B40" s="11"/>
      <c r="C40" s="11"/>
      <c r="D40" s="11"/>
      <c r="E40" s="11"/>
      <c r="F40" s="11"/>
      <c r="G40" s="11"/>
      <c r="H40" s="11"/>
      <c r="I40" s="11"/>
      <c r="J40" s="11"/>
      <c r="K40" s="11"/>
      <c r="L40" s="11"/>
      <c r="M40" s="11"/>
      <c r="N40" s="11"/>
      <c r="O40" s="11"/>
      <c r="P40" s="11"/>
    </row>
    <row r="41" spans="1:16" x14ac:dyDescent="0.3">
      <c r="A41" s="11"/>
      <c r="B41" s="11"/>
      <c r="C41" s="11"/>
      <c r="D41" s="11"/>
      <c r="E41" s="11"/>
      <c r="F41" s="11"/>
      <c r="G41" s="11"/>
      <c r="H41" s="11"/>
      <c r="I41" s="11"/>
      <c r="J41" s="11"/>
      <c r="K41" s="11"/>
      <c r="L41" s="11"/>
      <c r="M41" s="11"/>
      <c r="N41" s="11"/>
      <c r="O41" s="11"/>
      <c r="P41" s="11"/>
    </row>
    <row r="42" spans="1:16" x14ac:dyDescent="0.3">
      <c r="A42" s="11"/>
      <c r="B42" s="11"/>
      <c r="C42" s="11"/>
      <c r="D42" s="11"/>
      <c r="E42" s="11"/>
      <c r="F42" s="11"/>
      <c r="G42" s="11"/>
      <c r="H42" s="11"/>
      <c r="I42" s="11"/>
      <c r="J42" s="11"/>
      <c r="K42" s="11"/>
      <c r="L42" s="11"/>
      <c r="M42" s="11"/>
      <c r="N42" s="11"/>
      <c r="O42" s="11"/>
      <c r="P42" s="11"/>
    </row>
    <row r="43" spans="1:16" x14ac:dyDescent="0.3">
      <c r="A43" s="11"/>
      <c r="B43" s="11"/>
      <c r="C43" s="11"/>
      <c r="D43" s="11"/>
      <c r="E43" s="11"/>
      <c r="F43" s="11"/>
      <c r="G43" s="11"/>
      <c r="H43" s="11"/>
      <c r="I43" s="11"/>
      <c r="J43" s="11"/>
      <c r="K43" s="11"/>
      <c r="L43" s="11"/>
      <c r="M43" s="11"/>
      <c r="N43" s="11"/>
      <c r="O43" s="11"/>
      <c r="P43" s="11"/>
    </row>
    <row r="44" spans="1:16" x14ac:dyDescent="0.3">
      <c r="A44" s="11"/>
      <c r="B44" s="11"/>
      <c r="C44" s="11"/>
      <c r="D44" s="11"/>
      <c r="E44" s="11"/>
      <c r="F44" s="11"/>
      <c r="G44" s="11"/>
      <c r="H44" s="11"/>
      <c r="I44" s="11"/>
      <c r="J44" s="11"/>
      <c r="K44" s="11"/>
      <c r="L44" s="11"/>
      <c r="M44" s="11"/>
      <c r="N44" s="11"/>
      <c r="O44" s="11"/>
      <c r="P44" s="11"/>
    </row>
    <row r="45" spans="1:16" x14ac:dyDescent="0.3">
      <c r="A45" s="11"/>
      <c r="B45" s="11"/>
      <c r="C45" s="11"/>
      <c r="D45" s="11"/>
      <c r="E45" s="11"/>
      <c r="F45" s="11"/>
      <c r="G45" s="11"/>
      <c r="H45" s="11"/>
      <c r="I45" s="11"/>
      <c r="J45" s="11"/>
      <c r="K45" s="11"/>
      <c r="L45" s="11"/>
      <c r="M45" s="11"/>
      <c r="N45" s="11"/>
      <c r="O45" s="11"/>
      <c r="P45" s="11"/>
    </row>
    <row r="46" spans="1:16" x14ac:dyDescent="0.3">
      <c r="A46" s="11"/>
      <c r="B46" s="11"/>
      <c r="C46" s="11"/>
      <c r="D46" s="11"/>
      <c r="E46" s="11"/>
      <c r="F46" s="11"/>
      <c r="G46" s="11"/>
      <c r="H46" s="11"/>
      <c r="I46" s="11"/>
      <c r="J46" s="11"/>
      <c r="K46" s="11"/>
      <c r="L46" s="11"/>
      <c r="M46" s="11"/>
      <c r="N46" s="11"/>
      <c r="O46" s="11"/>
      <c r="P46" s="11"/>
    </row>
    <row r="47" spans="1:16" x14ac:dyDescent="0.3">
      <c r="A47" s="11"/>
      <c r="B47" s="11"/>
      <c r="C47" s="11"/>
      <c r="D47" s="11"/>
      <c r="E47" s="11"/>
      <c r="F47" s="11"/>
      <c r="G47" s="11"/>
      <c r="H47" s="11"/>
      <c r="I47" s="11"/>
      <c r="J47" s="11"/>
      <c r="K47" s="11"/>
      <c r="L47" s="11"/>
      <c r="M47" s="11"/>
      <c r="N47" s="11"/>
      <c r="O47" s="11"/>
      <c r="P47" s="11"/>
    </row>
    <row r="48" spans="1:16" x14ac:dyDescent="0.3">
      <c r="A48" s="11"/>
      <c r="B48" s="11"/>
      <c r="C48" s="11"/>
      <c r="D48" s="11"/>
      <c r="E48" s="11"/>
      <c r="F48" s="11"/>
      <c r="G48" s="11"/>
      <c r="H48" s="11"/>
      <c r="I48" s="11"/>
      <c r="J48" s="11"/>
      <c r="K48" s="11"/>
      <c r="L48" s="11"/>
      <c r="M48" s="11"/>
      <c r="N48" s="11"/>
      <c r="O48" s="11"/>
      <c r="P48" s="11"/>
    </row>
    <row r="49" spans="1:16" x14ac:dyDescent="0.3">
      <c r="A49" s="11"/>
      <c r="B49" s="11"/>
      <c r="C49" s="11"/>
      <c r="D49" s="11"/>
      <c r="E49" s="11"/>
      <c r="F49" s="11"/>
      <c r="G49" s="11"/>
      <c r="H49" s="11"/>
      <c r="I49" s="11"/>
      <c r="J49" s="11"/>
      <c r="K49" s="11"/>
      <c r="L49" s="11"/>
      <c r="M49" s="11"/>
      <c r="N49" s="11"/>
      <c r="O49" s="11"/>
      <c r="P49" s="11"/>
    </row>
    <row r="50" spans="1:16" ht="14.3" customHeight="1" x14ac:dyDescent="0.3">
      <c r="A50" s="11"/>
      <c r="B50" s="11"/>
      <c r="C50" s="11"/>
      <c r="D50" s="56" t="s">
        <v>99</v>
      </c>
      <c r="E50" s="56"/>
      <c r="F50" s="56"/>
      <c r="G50" s="56"/>
      <c r="H50" s="56"/>
      <c r="I50" s="56"/>
      <c r="J50" s="56"/>
      <c r="K50" s="56"/>
      <c r="L50" s="56"/>
      <c r="M50" s="56"/>
      <c r="N50" s="11"/>
      <c r="O50" s="11"/>
      <c r="P50" s="11"/>
    </row>
    <row r="51" spans="1:16" ht="20.25" customHeight="1" thickBot="1" x14ac:dyDescent="0.35">
      <c r="A51" s="11"/>
      <c r="B51" s="11"/>
      <c r="C51" s="11"/>
      <c r="D51" s="57"/>
      <c r="E51" s="57"/>
      <c r="F51" s="57"/>
      <c r="G51" s="57"/>
      <c r="H51" s="57"/>
      <c r="I51" s="57"/>
      <c r="J51" s="57"/>
      <c r="K51" s="57"/>
      <c r="L51" s="57"/>
      <c r="M51" s="57"/>
      <c r="N51" s="11"/>
      <c r="O51" s="11"/>
      <c r="P51" s="11"/>
    </row>
    <row r="52" spans="1:16" ht="14.95" thickTop="1" x14ac:dyDescent="0.3">
      <c r="A52" s="11"/>
      <c r="B52" s="11"/>
      <c r="C52" s="11"/>
      <c r="D52" s="11"/>
      <c r="E52" s="11"/>
      <c r="F52" s="11"/>
      <c r="G52" s="11"/>
      <c r="H52" s="11"/>
      <c r="I52" s="11"/>
      <c r="J52" s="11"/>
      <c r="K52" s="11"/>
      <c r="L52" s="11"/>
      <c r="M52" s="11"/>
      <c r="N52" s="11"/>
      <c r="O52" s="11"/>
      <c r="P52" s="11"/>
    </row>
    <row r="53" spans="1:16" x14ac:dyDescent="0.3">
      <c r="A53" s="11"/>
      <c r="B53" s="11"/>
      <c r="C53" s="11"/>
      <c r="D53" s="11"/>
      <c r="E53" s="11"/>
      <c r="F53" s="11"/>
      <c r="G53" s="11"/>
      <c r="H53" s="11"/>
      <c r="I53" s="11"/>
      <c r="J53" s="11"/>
      <c r="K53" s="11"/>
      <c r="L53" s="11"/>
      <c r="M53" s="11"/>
      <c r="N53" s="11"/>
      <c r="O53" s="11"/>
      <c r="P53" s="11"/>
    </row>
    <row r="54" spans="1:16" x14ac:dyDescent="0.3">
      <c r="A54" s="11"/>
      <c r="B54" s="11"/>
      <c r="C54" s="11"/>
      <c r="D54" s="11"/>
      <c r="E54" s="11"/>
      <c r="F54" s="11"/>
      <c r="G54" s="11"/>
      <c r="H54" s="11"/>
      <c r="I54" s="11"/>
      <c r="J54" s="11"/>
      <c r="K54" s="11"/>
      <c r="L54" s="11"/>
      <c r="M54" s="11"/>
      <c r="N54" s="11"/>
      <c r="O54" s="11"/>
      <c r="P54" s="11"/>
    </row>
    <row r="55" spans="1:16" ht="18.7" customHeight="1" x14ac:dyDescent="0.3">
      <c r="A55" s="11"/>
      <c r="B55" s="11"/>
      <c r="C55" s="11"/>
      <c r="D55" s="11"/>
      <c r="E55" s="11"/>
      <c r="F55" s="11"/>
      <c r="G55" s="11"/>
      <c r="H55" s="11"/>
      <c r="I55" s="11"/>
      <c r="J55" s="11"/>
      <c r="K55" s="11"/>
      <c r="L55" s="52"/>
      <c r="M55" s="52"/>
      <c r="N55" s="11"/>
      <c r="O55" s="11"/>
      <c r="P55" s="11"/>
    </row>
    <row r="56" spans="1:16" ht="15.55" x14ac:dyDescent="0.3">
      <c r="A56" s="11"/>
      <c r="B56" s="11"/>
      <c r="C56" s="11"/>
      <c r="D56" s="11"/>
      <c r="E56" s="11"/>
      <c r="F56" s="11"/>
      <c r="G56" s="11"/>
      <c r="H56" s="11"/>
      <c r="I56" s="11"/>
      <c r="J56" s="11"/>
      <c r="K56" s="11"/>
      <c r="L56" s="53"/>
      <c r="M56" s="53"/>
      <c r="N56" s="11"/>
      <c r="O56" s="11"/>
      <c r="P56" s="11"/>
    </row>
    <row r="57" spans="1:16" ht="15.55" x14ac:dyDescent="0.3">
      <c r="A57" s="11"/>
      <c r="B57" s="11"/>
      <c r="C57" s="11"/>
      <c r="D57" s="11"/>
      <c r="E57" s="11"/>
      <c r="F57" s="11"/>
      <c r="G57" s="11"/>
      <c r="H57" s="11"/>
      <c r="I57" s="11"/>
      <c r="J57" s="11"/>
      <c r="K57" s="11"/>
      <c r="L57" s="13"/>
      <c r="M57" s="13"/>
      <c r="N57" s="11"/>
      <c r="O57" s="11"/>
      <c r="P57" s="11"/>
    </row>
    <row r="58" spans="1:16" ht="15.55" x14ac:dyDescent="0.3">
      <c r="A58" s="11"/>
      <c r="B58" s="11"/>
      <c r="C58" s="11"/>
      <c r="D58" s="11"/>
      <c r="E58" s="11"/>
      <c r="F58" s="11"/>
      <c r="G58" s="11"/>
      <c r="H58" s="11"/>
      <c r="I58" s="11"/>
      <c r="J58" s="11"/>
      <c r="K58" s="11"/>
      <c r="L58" s="52"/>
      <c r="M58" s="52"/>
      <c r="N58" s="11"/>
      <c r="O58" s="11"/>
      <c r="P58" s="11"/>
    </row>
    <row r="59" spans="1:16" ht="15.55" x14ac:dyDescent="0.3">
      <c r="A59" s="11"/>
      <c r="B59" s="11"/>
      <c r="C59" s="11"/>
      <c r="D59" s="11"/>
      <c r="E59" s="11"/>
      <c r="F59" s="11"/>
      <c r="G59" s="11"/>
      <c r="H59" s="11"/>
      <c r="I59" s="11"/>
      <c r="J59" s="11"/>
      <c r="K59" s="11"/>
      <c r="L59" s="53"/>
      <c r="M59" s="53"/>
      <c r="N59" s="11"/>
      <c r="O59" s="11"/>
      <c r="P59" s="11"/>
    </row>
    <row r="60" spans="1:16" x14ac:dyDescent="0.3">
      <c r="A60" s="11"/>
      <c r="B60" s="11"/>
      <c r="C60" s="11"/>
      <c r="D60" s="11"/>
      <c r="E60" s="11"/>
      <c r="F60" s="11"/>
      <c r="G60" s="11"/>
      <c r="H60" s="11"/>
      <c r="I60" s="11"/>
      <c r="J60" s="11"/>
      <c r="K60" s="11"/>
      <c r="L60" s="11"/>
      <c r="M60" s="11"/>
      <c r="N60" s="11"/>
      <c r="O60" s="11"/>
      <c r="P60" s="11"/>
    </row>
    <row r="61" spans="1:16" x14ac:dyDescent="0.3">
      <c r="A61" s="11"/>
      <c r="B61" s="11"/>
      <c r="C61" s="11"/>
      <c r="D61" s="11"/>
      <c r="E61" s="11"/>
      <c r="F61" s="11"/>
      <c r="G61" s="11"/>
      <c r="H61" s="11"/>
      <c r="I61" s="11"/>
      <c r="J61" s="11"/>
      <c r="K61" s="11"/>
      <c r="L61" s="54"/>
      <c r="M61" s="54"/>
      <c r="N61" s="11"/>
      <c r="O61" s="11"/>
      <c r="P61" s="11"/>
    </row>
    <row r="62" spans="1:16" x14ac:dyDescent="0.3">
      <c r="A62" s="11"/>
      <c r="B62" s="11"/>
      <c r="C62" s="11"/>
      <c r="D62" s="11"/>
      <c r="E62" s="11"/>
      <c r="F62" s="11"/>
      <c r="G62" s="11"/>
      <c r="H62" s="11"/>
      <c r="I62" s="11"/>
      <c r="J62" s="11"/>
      <c r="K62" s="11"/>
      <c r="L62" s="55"/>
      <c r="M62" s="55"/>
      <c r="N62" s="11"/>
      <c r="O62" s="11"/>
      <c r="P62" s="11"/>
    </row>
    <row r="63" spans="1:16" x14ac:dyDescent="0.3">
      <c r="A63" s="11"/>
      <c r="B63" s="11"/>
      <c r="C63" s="11"/>
      <c r="D63" s="11"/>
      <c r="E63" s="11"/>
      <c r="F63" s="11"/>
      <c r="G63" s="11"/>
      <c r="H63" s="11"/>
      <c r="I63" s="11"/>
      <c r="J63" s="11"/>
      <c r="K63" s="11"/>
      <c r="L63" s="11"/>
      <c r="M63" s="11"/>
      <c r="N63" s="11"/>
      <c r="O63" s="11"/>
      <c r="P63" s="11"/>
    </row>
    <row r="64" spans="1:16" x14ac:dyDescent="0.3">
      <c r="A64" s="11"/>
      <c r="B64" s="11"/>
      <c r="C64" s="11"/>
      <c r="D64" s="11"/>
      <c r="E64" s="11"/>
      <c r="F64" s="11"/>
      <c r="G64" s="11"/>
      <c r="H64" s="11"/>
      <c r="I64" s="11"/>
      <c r="J64" s="11"/>
      <c r="K64" s="11"/>
      <c r="L64" s="11"/>
      <c r="M64" s="11"/>
      <c r="N64" s="11"/>
      <c r="O64" s="11"/>
      <c r="P64" s="11"/>
    </row>
    <row r="65" spans="1:16" x14ac:dyDescent="0.3">
      <c r="A65" s="11"/>
      <c r="B65" s="11"/>
      <c r="C65" s="11"/>
      <c r="D65" s="11"/>
      <c r="E65" s="11"/>
      <c r="F65" s="11"/>
      <c r="G65" s="11"/>
      <c r="H65" s="11"/>
      <c r="I65" s="11"/>
      <c r="J65" s="11"/>
      <c r="K65" s="11"/>
      <c r="L65" s="11"/>
      <c r="M65" s="11"/>
      <c r="N65" s="11"/>
      <c r="O65" s="11"/>
      <c r="P65" s="11"/>
    </row>
    <row r="66" spans="1:16" x14ac:dyDescent="0.3">
      <c r="A66" s="11"/>
      <c r="B66" s="11"/>
      <c r="C66" s="11"/>
      <c r="D66" s="11"/>
      <c r="E66" s="11"/>
      <c r="F66" s="11"/>
      <c r="G66" s="11"/>
      <c r="H66" s="11"/>
      <c r="I66" s="11"/>
      <c r="J66" s="11"/>
      <c r="K66" s="11"/>
      <c r="L66" s="11"/>
      <c r="M66" s="11"/>
      <c r="N66" s="11"/>
      <c r="O66" s="11"/>
      <c r="P66" s="11"/>
    </row>
    <row r="67" spans="1:16" x14ac:dyDescent="0.3">
      <c r="A67" s="11"/>
      <c r="B67" s="11"/>
      <c r="C67" s="11"/>
      <c r="D67" s="11"/>
      <c r="E67" s="11"/>
      <c r="F67" s="11"/>
      <c r="G67" s="11"/>
      <c r="H67" s="11"/>
      <c r="I67" s="11"/>
      <c r="J67" s="11"/>
      <c r="K67" s="11"/>
      <c r="L67" s="11"/>
      <c r="M67" s="11"/>
      <c r="N67" s="11"/>
      <c r="O67" s="11"/>
      <c r="P67" s="11"/>
    </row>
    <row r="68" spans="1:16" x14ac:dyDescent="0.3">
      <c r="A68" s="11"/>
      <c r="B68" s="11"/>
      <c r="C68" s="11"/>
      <c r="D68" s="11"/>
      <c r="E68" s="11"/>
      <c r="F68" s="11"/>
      <c r="G68" s="11"/>
      <c r="H68" s="11"/>
      <c r="I68" s="11"/>
      <c r="J68" s="11"/>
      <c r="K68" s="11"/>
      <c r="L68" s="11"/>
      <c r="M68" s="11"/>
      <c r="N68" s="11"/>
      <c r="O68" s="11"/>
      <c r="P68" s="11"/>
    </row>
    <row r="69" spans="1:16" x14ac:dyDescent="0.3">
      <c r="A69" s="11"/>
      <c r="B69" s="11"/>
      <c r="C69" s="11"/>
      <c r="D69" s="11"/>
      <c r="E69" s="11"/>
      <c r="F69" s="11"/>
      <c r="G69" s="11"/>
      <c r="H69" s="11"/>
      <c r="I69" s="11"/>
      <c r="J69" s="11"/>
      <c r="K69" s="11"/>
      <c r="L69" s="11"/>
      <c r="M69" s="11"/>
      <c r="N69" s="11"/>
      <c r="O69" s="11"/>
      <c r="P69" s="11"/>
    </row>
    <row r="70" spans="1:16" x14ac:dyDescent="0.3">
      <c r="A70" s="11"/>
      <c r="B70" s="11"/>
      <c r="C70" s="11"/>
      <c r="D70" s="11"/>
      <c r="E70" s="11"/>
      <c r="F70" s="11"/>
      <c r="G70" s="11"/>
      <c r="H70" s="11"/>
      <c r="I70" s="11"/>
      <c r="J70" s="11"/>
      <c r="K70" s="11"/>
      <c r="L70" s="11"/>
      <c r="M70" s="11"/>
      <c r="N70" s="11"/>
      <c r="O70" s="11"/>
      <c r="P70" s="11"/>
    </row>
    <row r="71" spans="1:16" x14ac:dyDescent="0.3">
      <c r="A71" s="11"/>
      <c r="B71" s="11"/>
      <c r="C71" s="11"/>
      <c r="D71" s="11"/>
      <c r="E71" s="11"/>
      <c r="F71" s="11"/>
      <c r="G71" s="11"/>
      <c r="H71" s="11"/>
      <c r="I71" s="11"/>
      <c r="J71" s="11"/>
      <c r="K71" s="11"/>
      <c r="L71" s="11"/>
      <c r="M71" s="11"/>
      <c r="N71" s="11"/>
      <c r="O71" s="11"/>
      <c r="P71" s="11"/>
    </row>
    <row r="72" spans="1:16" x14ac:dyDescent="0.3">
      <c r="A72" s="11"/>
      <c r="B72" s="11"/>
      <c r="C72" s="11"/>
      <c r="D72" s="11"/>
      <c r="E72" s="11"/>
      <c r="F72" s="11"/>
      <c r="G72" s="11"/>
      <c r="H72" s="11"/>
      <c r="I72" s="11"/>
      <c r="J72" s="11"/>
      <c r="K72" s="11"/>
      <c r="L72" s="11"/>
      <c r="M72" s="11"/>
      <c r="N72" s="11"/>
      <c r="O72" s="11"/>
      <c r="P72" s="11"/>
    </row>
    <row r="73" spans="1:16" x14ac:dyDescent="0.3">
      <c r="A73" s="11"/>
      <c r="B73" s="11"/>
      <c r="C73" s="11"/>
      <c r="D73" s="11"/>
      <c r="E73" s="11"/>
      <c r="F73" s="11"/>
      <c r="G73" s="11"/>
      <c r="H73" s="11"/>
      <c r="I73" s="11"/>
      <c r="J73" s="11"/>
      <c r="K73" s="11"/>
      <c r="L73" s="11"/>
      <c r="M73" s="11"/>
      <c r="N73" s="11"/>
      <c r="O73" s="11"/>
      <c r="P73" s="11"/>
    </row>
    <row r="74" spans="1:16" x14ac:dyDescent="0.3">
      <c r="A74" s="11"/>
      <c r="B74" s="11"/>
      <c r="C74" s="11"/>
      <c r="D74" s="11"/>
      <c r="E74" s="11"/>
      <c r="F74" s="11"/>
      <c r="G74" s="11"/>
      <c r="H74" s="11"/>
      <c r="I74" s="11"/>
      <c r="J74" s="11"/>
      <c r="K74" s="11"/>
      <c r="L74" s="11"/>
      <c r="M74" s="11"/>
      <c r="N74" s="11"/>
      <c r="O74" s="11"/>
      <c r="P74" s="11"/>
    </row>
    <row r="75" spans="1:16" x14ac:dyDescent="0.3">
      <c r="A75" s="11"/>
      <c r="B75" s="11"/>
      <c r="C75" s="11"/>
      <c r="D75" s="11"/>
      <c r="E75" s="11"/>
      <c r="F75" s="11"/>
      <c r="G75" s="11"/>
      <c r="H75" s="11"/>
      <c r="I75" s="11"/>
      <c r="J75" s="11"/>
      <c r="K75" s="11"/>
      <c r="L75" s="11"/>
      <c r="M75" s="11"/>
      <c r="N75" s="11"/>
      <c r="O75" s="11"/>
      <c r="P75" s="11"/>
    </row>
    <row r="76" spans="1:16" x14ac:dyDescent="0.3">
      <c r="A76" s="11"/>
      <c r="B76" s="11"/>
      <c r="C76" s="11"/>
      <c r="D76" s="11"/>
      <c r="E76" s="11"/>
      <c r="F76" s="11"/>
      <c r="G76" s="11"/>
      <c r="H76" s="11"/>
      <c r="I76" s="11"/>
      <c r="J76" s="11"/>
      <c r="K76" s="11"/>
      <c r="L76" s="11"/>
      <c r="M76" s="11"/>
      <c r="N76" s="11"/>
      <c r="O76" s="11"/>
      <c r="P76" s="11"/>
    </row>
    <row r="77" spans="1:16" x14ac:dyDescent="0.3">
      <c r="A77" s="11"/>
      <c r="B77" s="11"/>
      <c r="C77" s="11"/>
      <c r="D77" s="11"/>
      <c r="E77" s="11"/>
      <c r="F77" s="11"/>
      <c r="G77" s="11"/>
      <c r="H77" s="11"/>
      <c r="I77" s="11"/>
      <c r="J77" s="11"/>
      <c r="K77" s="11"/>
      <c r="L77" s="11"/>
      <c r="M77" s="11"/>
      <c r="N77" s="11"/>
      <c r="O77" s="11"/>
      <c r="P77" s="11"/>
    </row>
    <row r="78" spans="1:16" x14ac:dyDescent="0.3">
      <c r="A78" s="11"/>
      <c r="B78" s="11"/>
      <c r="C78" s="11"/>
      <c r="D78" s="11"/>
      <c r="E78" s="11"/>
      <c r="F78" s="11"/>
      <c r="G78" s="11"/>
      <c r="H78" s="11"/>
      <c r="I78" s="11"/>
      <c r="J78" s="11"/>
      <c r="K78" s="11"/>
      <c r="L78" s="11"/>
      <c r="M78" s="11"/>
      <c r="N78" s="11"/>
      <c r="O78" s="11"/>
      <c r="P78" s="11"/>
    </row>
    <row r="79" spans="1:16" x14ac:dyDescent="0.3">
      <c r="A79" s="11"/>
      <c r="B79" s="11"/>
      <c r="C79" s="11"/>
      <c r="D79" s="11"/>
      <c r="E79" s="11"/>
      <c r="F79" s="11"/>
      <c r="G79" s="11"/>
      <c r="H79" s="11"/>
      <c r="I79" s="11"/>
      <c r="J79" s="11"/>
      <c r="K79" s="11"/>
      <c r="L79" s="11"/>
      <c r="M79" s="11"/>
      <c r="N79" s="11"/>
      <c r="O79" s="11"/>
      <c r="P79" s="11"/>
    </row>
    <row r="80" spans="1:16" x14ac:dyDescent="0.3">
      <c r="A80" s="11"/>
      <c r="B80" s="11"/>
      <c r="C80" s="11"/>
      <c r="D80" s="11"/>
      <c r="E80" s="11"/>
      <c r="F80" s="11"/>
      <c r="G80" s="11"/>
      <c r="H80" s="11"/>
      <c r="I80" s="11"/>
      <c r="J80" s="11"/>
      <c r="K80" s="11"/>
      <c r="L80" s="11"/>
      <c r="M80" s="11"/>
      <c r="N80" s="11"/>
      <c r="O80" s="11"/>
      <c r="P80" s="11"/>
    </row>
    <row r="81" spans="1:16" x14ac:dyDescent="0.3">
      <c r="A81" s="11"/>
      <c r="B81" s="11"/>
      <c r="C81" s="11"/>
      <c r="D81" s="11"/>
      <c r="E81" s="11"/>
      <c r="F81" s="11"/>
      <c r="G81" s="11"/>
      <c r="H81" s="11"/>
      <c r="I81" s="11"/>
      <c r="J81" s="11"/>
      <c r="K81" s="11"/>
      <c r="L81" s="11"/>
      <c r="M81" s="11"/>
      <c r="N81" s="11"/>
      <c r="O81" s="11"/>
      <c r="P81" s="11"/>
    </row>
    <row r="82" spans="1:16" x14ac:dyDescent="0.3">
      <c r="A82" s="11"/>
      <c r="B82" s="11"/>
      <c r="C82" s="11"/>
      <c r="D82" s="11"/>
      <c r="E82" s="11"/>
      <c r="F82" s="11"/>
      <c r="G82" s="11"/>
      <c r="H82" s="11"/>
      <c r="I82" s="11"/>
      <c r="J82" s="11"/>
      <c r="K82" s="11"/>
      <c r="L82" s="11"/>
      <c r="M82" s="11"/>
      <c r="N82" s="11"/>
      <c r="O82" s="11"/>
      <c r="P82" s="11"/>
    </row>
    <row r="83" spans="1:16" x14ac:dyDescent="0.3">
      <c r="A83" s="11"/>
      <c r="B83" s="11"/>
      <c r="C83" s="11"/>
      <c r="D83" s="11"/>
      <c r="E83" s="11"/>
      <c r="F83" s="11"/>
      <c r="G83" s="11"/>
      <c r="H83" s="11"/>
      <c r="I83" s="11"/>
      <c r="J83" s="11"/>
      <c r="K83" s="11"/>
      <c r="L83" s="11"/>
      <c r="M83" s="11"/>
      <c r="N83" s="11"/>
      <c r="O83" s="11"/>
      <c r="P83" s="11"/>
    </row>
    <row r="84" spans="1:16" x14ac:dyDescent="0.3">
      <c r="A84" s="11"/>
      <c r="B84" s="11"/>
      <c r="C84" s="11"/>
      <c r="D84" s="11"/>
      <c r="E84" s="11"/>
      <c r="F84" s="11"/>
      <c r="G84" s="11"/>
      <c r="H84" s="11"/>
      <c r="I84" s="11"/>
      <c r="J84" s="11"/>
      <c r="K84" s="11"/>
      <c r="L84" s="11"/>
      <c r="M84" s="11"/>
      <c r="N84" s="11"/>
      <c r="O84" s="11"/>
      <c r="P84" s="11"/>
    </row>
    <row r="85" spans="1:16" x14ac:dyDescent="0.3">
      <c r="A85" s="11"/>
      <c r="B85" s="11"/>
      <c r="C85" s="11"/>
      <c r="D85" s="11"/>
      <c r="E85" s="11"/>
      <c r="F85" s="11"/>
      <c r="G85" s="11"/>
      <c r="H85" s="11"/>
      <c r="I85" s="11"/>
      <c r="J85" s="11"/>
      <c r="K85" s="11"/>
      <c r="L85" s="11"/>
      <c r="M85" s="11"/>
      <c r="N85" s="11"/>
      <c r="O85" s="11"/>
      <c r="P85" s="11"/>
    </row>
    <row r="86" spans="1:16" x14ac:dyDescent="0.3">
      <c r="A86" s="11"/>
      <c r="B86" s="11"/>
      <c r="C86" s="11"/>
      <c r="D86" s="11"/>
      <c r="E86" s="11"/>
      <c r="F86" s="11"/>
      <c r="G86" s="11"/>
      <c r="H86" s="11"/>
      <c r="I86" s="11"/>
      <c r="J86" s="11"/>
      <c r="K86" s="11"/>
      <c r="L86" s="11"/>
      <c r="M86" s="11"/>
      <c r="N86" s="11"/>
      <c r="O86" s="11"/>
      <c r="P86" s="11"/>
    </row>
    <row r="87" spans="1:16" x14ac:dyDescent="0.3">
      <c r="A87" s="11"/>
      <c r="B87" s="11"/>
      <c r="C87" s="11"/>
      <c r="D87" s="11"/>
      <c r="E87" s="11"/>
      <c r="F87" s="11"/>
      <c r="G87" s="11"/>
      <c r="H87" s="11"/>
      <c r="I87" s="11"/>
      <c r="J87" s="11"/>
      <c r="K87" s="11"/>
      <c r="L87" s="11"/>
      <c r="M87" s="11"/>
      <c r="N87" s="11"/>
      <c r="O87" s="11"/>
      <c r="P87" s="11"/>
    </row>
    <row r="88" spans="1:16" x14ac:dyDescent="0.3">
      <c r="A88" s="11"/>
      <c r="B88" s="11"/>
      <c r="C88" s="11"/>
      <c r="D88" s="11"/>
      <c r="E88" s="11"/>
      <c r="F88" s="11"/>
      <c r="G88" s="11"/>
      <c r="H88" s="11"/>
      <c r="I88" s="11"/>
      <c r="J88" s="11"/>
      <c r="K88" s="11"/>
      <c r="L88" s="11"/>
      <c r="M88" s="11"/>
      <c r="N88" s="11"/>
      <c r="O88" s="11"/>
      <c r="P88" s="11"/>
    </row>
    <row r="89" spans="1:16" x14ac:dyDescent="0.3">
      <c r="A89" s="11"/>
      <c r="B89" s="11"/>
      <c r="C89" s="11"/>
      <c r="D89" s="11"/>
      <c r="E89" s="11"/>
      <c r="F89" s="11"/>
      <c r="G89" s="11"/>
      <c r="H89" s="11"/>
      <c r="I89" s="11"/>
      <c r="J89" s="11"/>
      <c r="K89" s="11"/>
      <c r="L89" s="11"/>
      <c r="M89" s="11"/>
      <c r="N89" s="11"/>
      <c r="O89" s="11"/>
      <c r="P89" s="11"/>
    </row>
    <row r="90" spans="1:16" x14ac:dyDescent="0.3">
      <c r="A90" s="11"/>
      <c r="B90" s="11"/>
      <c r="C90" s="11"/>
      <c r="D90" s="11"/>
      <c r="E90" s="11"/>
      <c r="F90" s="11"/>
      <c r="G90" s="11"/>
      <c r="H90" s="11"/>
      <c r="I90" s="11"/>
      <c r="J90" s="11"/>
      <c r="K90" s="11"/>
      <c r="L90" s="11"/>
      <c r="M90" s="11"/>
      <c r="N90" s="11"/>
      <c r="O90" s="11"/>
      <c r="P90" s="11"/>
    </row>
    <row r="91" spans="1:16" x14ac:dyDescent="0.3">
      <c r="A91" s="11"/>
      <c r="B91" s="11"/>
      <c r="C91" s="11"/>
      <c r="D91" s="11"/>
      <c r="E91" s="11"/>
      <c r="F91" s="11"/>
      <c r="G91" s="11"/>
      <c r="H91" s="11"/>
      <c r="I91" s="11"/>
      <c r="J91" s="11"/>
      <c r="K91" s="11"/>
      <c r="L91" s="11"/>
      <c r="M91" s="11"/>
      <c r="N91" s="11"/>
      <c r="O91" s="11"/>
      <c r="P91" s="11"/>
    </row>
    <row r="92" spans="1:16" x14ac:dyDescent="0.3">
      <c r="A92" s="11"/>
      <c r="B92" s="11"/>
      <c r="C92" s="11"/>
      <c r="D92" s="11"/>
      <c r="E92" s="11"/>
      <c r="F92" s="11"/>
      <c r="G92" s="11"/>
      <c r="H92" s="11"/>
      <c r="I92" s="11"/>
      <c r="J92" s="11"/>
      <c r="K92" s="11"/>
      <c r="L92" s="11"/>
      <c r="M92" s="11"/>
      <c r="N92" s="11"/>
      <c r="O92" s="11"/>
      <c r="P92" s="11"/>
    </row>
    <row r="93" spans="1:16" x14ac:dyDescent="0.3">
      <c r="A93" s="11"/>
      <c r="B93" s="11"/>
      <c r="C93" s="11"/>
      <c r="D93" s="11"/>
      <c r="E93" s="11"/>
      <c r="F93" s="11"/>
      <c r="G93" s="11"/>
      <c r="H93" s="11"/>
      <c r="I93" s="11"/>
      <c r="J93" s="11"/>
      <c r="K93" s="11"/>
      <c r="L93" s="11"/>
      <c r="M93" s="11"/>
      <c r="N93" s="11"/>
      <c r="O93" s="11"/>
      <c r="P93" s="11"/>
    </row>
    <row r="94" spans="1:16" x14ac:dyDescent="0.3">
      <c r="A94" s="11"/>
      <c r="B94" s="11"/>
      <c r="C94" s="11"/>
      <c r="D94" s="11"/>
      <c r="E94" s="11"/>
      <c r="F94" s="11"/>
      <c r="G94" s="11"/>
      <c r="H94" s="11"/>
      <c r="I94" s="11"/>
      <c r="J94" s="11"/>
      <c r="K94" s="11"/>
      <c r="L94" s="11"/>
      <c r="M94" s="11"/>
      <c r="N94" s="11"/>
      <c r="O94" s="11"/>
      <c r="P94" s="11"/>
    </row>
    <row r="95" spans="1:16" x14ac:dyDescent="0.3">
      <c r="A95" s="11"/>
      <c r="B95" s="11"/>
      <c r="C95" s="11"/>
      <c r="D95" s="11"/>
      <c r="E95" s="11"/>
      <c r="F95" s="11"/>
      <c r="G95" s="11"/>
      <c r="H95" s="11"/>
      <c r="I95" s="11"/>
      <c r="J95" s="11"/>
      <c r="K95" s="11"/>
      <c r="L95" s="11"/>
      <c r="M95" s="11"/>
      <c r="N95" s="11"/>
      <c r="O95" s="11"/>
      <c r="P95" s="11"/>
    </row>
    <row r="96" spans="1:16" x14ac:dyDescent="0.3">
      <c r="A96" s="11"/>
      <c r="B96" s="11"/>
      <c r="C96" s="11"/>
      <c r="D96" s="11"/>
      <c r="E96" s="11"/>
      <c r="F96" s="11"/>
      <c r="G96" s="11"/>
      <c r="H96" s="11"/>
      <c r="I96" s="11"/>
      <c r="J96" s="11"/>
      <c r="K96" s="11"/>
      <c r="L96" s="11"/>
      <c r="M96" s="11"/>
      <c r="N96" s="11"/>
      <c r="O96" s="11"/>
      <c r="P96" s="11"/>
    </row>
    <row r="97" spans="1:16" x14ac:dyDescent="0.3">
      <c r="A97" s="11"/>
      <c r="B97" s="11"/>
      <c r="C97" s="11"/>
      <c r="D97" s="11"/>
      <c r="E97" s="11"/>
      <c r="F97" s="11"/>
      <c r="G97" s="11"/>
      <c r="H97" s="11"/>
      <c r="I97" s="11"/>
      <c r="J97" s="11"/>
      <c r="K97" s="11"/>
      <c r="L97" s="11"/>
      <c r="M97" s="11"/>
      <c r="N97" s="11"/>
      <c r="O97" s="11"/>
      <c r="P97" s="11"/>
    </row>
    <row r="98" spans="1:16" x14ac:dyDescent="0.3">
      <c r="A98" s="11"/>
      <c r="B98" s="11"/>
      <c r="C98" s="11"/>
      <c r="D98" s="11"/>
      <c r="E98" s="11"/>
      <c r="F98" s="11"/>
      <c r="G98" s="11"/>
      <c r="H98" s="11"/>
      <c r="I98" s="11"/>
      <c r="J98" s="11"/>
      <c r="K98" s="11"/>
      <c r="L98" s="11"/>
      <c r="M98" s="11"/>
      <c r="N98" s="11"/>
      <c r="O98" s="11"/>
      <c r="P98" s="11"/>
    </row>
    <row r="99" spans="1:16" x14ac:dyDescent="0.3">
      <c r="A99" s="11"/>
      <c r="B99" s="11"/>
      <c r="C99" s="11"/>
      <c r="D99" s="11"/>
      <c r="E99" s="11"/>
      <c r="F99" s="11"/>
      <c r="G99" s="11"/>
      <c r="H99" s="11"/>
      <c r="I99" s="11"/>
      <c r="J99" s="11"/>
      <c r="K99" s="11"/>
      <c r="L99" s="11"/>
      <c r="M99" s="11"/>
      <c r="N99" s="11"/>
      <c r="O99" s="11"/>
      <c r="P99" s="11"/>
    </row>
    <row r="100" spans="1:16" x14ac:dyDescent="0.3">
      <c r="A100" s="11"/>
      <c r="B100" s="11"/>
      <c r="C100" s="11"/>
      <c r="D100" s="11"/>
      <c r="E100" s="11"/>
      <c r="F100" s="11"/>
      <c r="G100" s="11"/>
      <c r="H100" s="11"/>
      <c r="I100" s="11"/>
      <c r="J100" s="11"/>
      <c r="K100" s="11"/>
      <c r="L100" s="11"/>
      <c r="M100" s="11"/>
      <c r="N100" s="11"/>
      <c r="O100" s="11"/>
      <c r="P100" s="11"/>
    </row>
    <row r="101" spans="1:16" x14ac:dyDescent="0.3">
      <c r="A101" s="11"/>
      <c r="B101" s="11"/>
      <c r="C101" s="11"/>
      <c r="D101" s="11"/>
      <c r="E101" s="11"/>
      <c r="F101" s="11"/>
      <c r="G101" s="11"/>
      <c r="H101" s="11"/>
      <c r="I101" s="11"/>
      <c r="J101" s="11"/>
      <c r="K101" s="11"/>
      <c r="L101" s="11"/>
      <c r="M101" s="11"/>
      <c r="N101" s="11"/>
      <c r="O101" s="11"/>
      <c r="P101" s="11"/>
    </row>
    <row r="102" spans="1:16" x14ac:dyDescent="0.3">
      <c r="A102" s="11"/>
      <c r="B102" s="11"/>
      <c r="C102" s="11"/>
      <c r="D102" s="11"/>
      <c r="E102" s="11"/>
      <c r="F102" s="11"/>
      <c r="G102" s="11"/>
      <c r="H102" s="11"/>
      <c r="I102" s="11"/>
      <c r="J102" s="11"/>
      <c r="K102" s="11"/>
      <c r="L102" s="11"/>
      <c r="M102" s="11"/>
      <c r="N102" s="11"/>
      <c r="O102" s="11"/>
      <c r="P102" s="11"/>
    </row>
    <row r="103" spans="1:16" x14ac:dyDescent="0.3">
      <c r="A103" s="11"/>
      <c r="B103" s="11"/>
      <c r="C103" s="11"/>
      <c r="D103" s="11"/>
      <c r="E103" s="11"/>
      <c r="F103" s="11"/>
      <c r="G103" s="11"/>
      <c r="H103" s="11"/>
      <c r="I103" s="11"/>
      <c r="J103" s="11"/>
      <c r="K103" s="11"/>
      <c r="L103" s="11"/>
      <c r="M103" s="11"/>
      <c r="N103" s="11"/>
      <c r="O103" s="11"/>
      <c r="P103" s="11"/>
    </row>
    <row r="104" spans="1:16" x14ac:dyDescent="0.3">
      <c r="A104" s="11"/>
      <c r="B104" s="11"/>
      <c r="C104" s="11"/>
      <c r="D104" s="11"/>
      <c r="E104" s="11"/>
      <c r="F104" s="11"/>
      <c r="G104" s="11"/>
      <c r="H104" s="11"/>
      <c r="I104" s="11"/>
      <c r="J104" s="11"/>
      <c r="K104" s="11"/>
      <c r="L104" s="11"/>
      <c r="M104" s="11"/>
      <c r="N104" s="11"/>
      <c r="O104" s="11"/>
      <c r="P104" s="11"/>
    </row>
    <row r="105" spans="1:16" x14ac:dyDescent="0.3">
      <c r="A105" s="11"/>
      <c r="B105" s="11"/>
      <c r="C105" s="11"/>
      <c r="D105" s="11"/>
      <c r="E105" s="11"/>
      <c r="F105" s="11"/>
      <c r="G105" s="11"/>
      <c r="H105" s="11"/>
      <c r="I105" s="11"/>
      <c r="J105" s="11"/>
      <c r="K105" s="11"/>
      <c r="L105" s="11"/>
      <c r="M105" s="11"/>
      <c r="N105" s="11"/>
      <c r="O105" s="11"/>
      <c r="P105" s="11"/>
    </row>
    <row r="106" spans="1:16" x14ac:dyDescent="0.3">
      <c r="A106" s="11"/>
      <c r="B106" s="11"/>
      <c r="C106" s="11"/>
      <c r="D106" s="11"/>
      <c r="E106" s="11"/>
      <c r="F106" s="11"/>
      <c r="G106" s="11"/>
      <c r="H106" s="11"/>
      <c r="I106" s="11"/>
      <c r="J106" s="11"/>
      <c r="K106" s="11"/>
      <c r="L106" s="11"/>
      <c r="M106" s="11"/>
      <c r="N106" s="11"/>
      <c r="O106" s="11"/>
      <c r="P106" s="11"/>
    </row>
    <row r="107" spans="1:16" x14ac:dyDescent="0.3">
      <c r="A107" s="11"/>
      <c r="B107" s="11"/>
      <c r="C107" s="11"/>
      <c r="D107" s="11"/>
      <c r="E107" s="11"/>
      <c r="F107" s="11"/>
      <c r="G107" s="11"/>
      <c r="H107" s="11"/>
      <c r="I107" s="11"/>
      <c r="J107" s="11"/>
      <c r="K107" s="11"/>
      <c r="L107" s="11"/>
      <c r="M107" s="11"/>
      <c r="N107" s="11"/>
      <c r="O107" s="11"/>
      <c r="P107" s="11"/>
    </row>
    <row r="108" spans="1:16" x14ac:dyDescent="0.3">
      <c r="A108" s="11"/>
      <c r="B108" s="11"/>
      <c r="C108" s="11"/>
      <c r="D108" s="11"/>
      <c r="E108" s="11"/>
      <c r="F108" s="11"/>
      <c r="G108" s="11"/>
      <c r="H108" s="11"/>
      <c r="I108" s="11"/>
      <c r="J108" s="11"/>
      <c r="K108" s="11"/>
      <c r="L108" s="11"/>
      <c r="M108" s="11"/>
      <c r="N108" s="11"/>
      <c r="O108" s="11"/>
      <c r="P108" s="11"/>
    </row>
    <row r="109" spans="1:16" x14ac:dyDescent="0.3">
      <c r="A109" s="11"/>
      <c r="B109" s="11"/>
      <c r="C109" s="11"/>
      <c r="D109" s="11"/>
      <c r="E109" s="11"/>
      <c r="F109" s="11"/>
      <c r="G109" s="11"/>
      <c r="H109" s="11"/>
      <c r="I109" s="11"/>
      <c r="J109" s="11"/>
      <c r="K109" s="11"/>
      <c r="L109" s="11"/>
      <c r="M109" s="11"/>
      <c r="N109" s="11"/>
      <c r="O109" s="11"/>
      <c r="P109" s="11"/>
    </row>
    <row r="110" spans="1:16" x14ac:dyDescent="0.3">
      <c r="A110" s="11"/>
      <c r="B110" s="11"/>
      <c r="C110" s="11"/>
      <c r="D110" s="11"/>
      <c r="E110" s="11"/>
      <c r="F110" s="11"/>
      <c r="G110" s="11"/>
      <c r="H110" s="11"/>
      <c r="I110" s="11"/>
      <c r="J110" s="11"/>
      <c r="K110" s="11"/>
      <c r="L110" s="11"/>
      <c r="M110" s="11"/>
      <c r="N110" s="11"/>
      <c r="O110" s="11"/>
      <c r="P110" s="11"/>
    </row>
    <row r="111" spans="1:16" x14ac:dyDescent="0.3">
      <c r="A111" s="11"/>
      <c r="B111" s="11"/>
      <c r="C111" s="11"/>
      <c r="D111" s="11"/>
      <c r="E111" s="11"/>
      <c r="F111" s="11"/>
      <c r="G111" s="11"/>
      <c r="H111" s="11"/>
      <c r="I111" s="11"/>
      <c r="J111" s="11"/>
      <c r="K111" s="11"/>
      <c r="L111" s="11"/>
      <c r="M111" s="11"/>
      <c r="N111" s="11"/>
      <c r="O111" s="11"/>
      <c r="P111" s="11"/>
    </row>
    <row r="112" spans="1:16" x14ac:dyDescent="0.3">
      <c r="A112" s="11"/>
      <c r="B112" s="11"/>
      <c r="C112" s="11"/>
      <c r="D112" s="11"/>
      <c r="E112" s="11"/>
      <c r="F112" s="11"/>
      <c r="G112" s="11"/>
      <c r="H112" s="11"/>
      <c r="I112" s="11"/>
      <c r="J112" s="11"/>
      <c r="K112" s="11"/>
      <c r="L112" s="11"/>
      <c r="M112" s="11"/>
      <c r="N112" s="11"/>
      <c r="O112" s="11"/>
      <c r="P112" s="11"/>
    </row>
    <row r="113" spans="1:16" x14ac:dyDescent="0.3">
      <c r="A113" s="11"/>
      <c r="B113" s="11"/>
      <c r="C113" s="11"/>
      <c r="D113" s="11"/>
      <c r="E113" s="11"/>
      <c r="F113" s="11"/>
      <c r="G113" s="11"/>
      <c r="H113" s="11"/>
      <c r="I113" s="11"/>
      <c r="J113" s="11"/>
      <c r="K113" s="11"/>
      <c r="L113" s="11"/>
      <c r="M113" s="11"/>
      <c r="N113" s="11"/>
      <c r="O113" s="11"/>
      <c r="P113" s="11"/>
    </row>
    <row r="114" spans="1:16" x14ac:dyDescent="0.3">
      <c r="A114" s="11"/>
      <c r="B114" s="11"/>
      <c r="C114" s="11"/>
      <c r="D114" s="11"/>
      <c r="E114" s="11"/>
      <c r="F114" s="11"/>
      <c r="G114" s="11"/>
      <c r="H114" s="11"/>
      <c r="I114" s="11"/>
      <c r="J114" s="11"/>
      <c r="K114" s="11"/>
      <c r="L114" s="11"/>
      <c r="M114" s="11"/>
      <c r="N114" s="11"/>
      <c r="O114" s="11"/>
      <c r="P114" s="11"/>
    </row>
    <row r="115" spans="1:16" x14ac:dyDescent="0.3">
      <c r="A115" s="11"/>
      <c r="B115" s="11"/>
      <c r="C115" s="11"/>
      <c r="D115" s="11"/>
      <c r="E115" s="11"/>
      <c r="F115" s="11"/>
      <c r="G115" s="11"/>
      <c r="H115" s="11"/>
      <c r="I115" s="11"/>
      <c r="J115" s="11"/>
      <c r="K115" s="11"/>
      <c r="L115" s="11"/>
      <c r="M115" s="11"/>
      <c r="N115" s="11"/>
      <c r="O115" s="11"/>
      <c r="P115" s="11"/>
    </row>
    <row r="116" spans="1:16" x14ac:dyDescent="0.3">
      <c r="A116" s="11"/>
      <c r="B116" s="11"/>
      <c r="C116" s="11"/>
      <c r="D116" s="11"/>
      <c r="E116" s="11"/>
      <c r="F116" s="11"/>
      <c r="G116" s="11"/>
      <c r="H116" s="11"/>
      <c r="I116" s="11"/>
      <c r="J116" s="11"/>
      <c r="K116" s="11"/>
      <c r="L116" s="11"/>
      <c r="M116" s="11"/>
      <c r="N116" s="11"/>
      <c r="O116" s="11"/>
      <c r="P116" s="11"/>
    </row>
    <row r="117" spans="1:16" x14ac:dyDescent="0.3">
      <c r="A117" s="11"/>
      <c r="B117" s="11"/>
      <c r="C117" s="11"/>
      <c r="D117" s="11"/>
      <c r="E117" s="11"/>
      <c r="F117" s="11"/>
      <c r="G117" s="11"/>
      <c r="H117" s="11"/>
      <c r="I117" s="11"/>
      <c r="J117" s="11"/>
      <c r="K117" s="11"/>
      <c r="L117" s="11"/>
      <c r="M117" s="11"/>
      <c r="N117" s="11"/>
      <c r="O117" s="11"/>
      <c r="P117" s="11"/>
    </row>
    <row r="118" spans="1:16" x14ac:dyDescent="0.3">
      <c r="A118" s="11"/>
      <c r="B118" s="11"/>
      <c r="C118" s="11"/>
      <c r="D118" s="11"/>
      <c r="E118" s="11"/>
      <c r="F118" s="11"/>
      <c r="G118" s="11"/>
      <c r="H118" s="11"/>
      <c r="I118" s="11"/>
      <c r="J118" s="11"/>
      <c r="K118" s="11"/>
      <c r="L118" s="11"/>
      <c r="M118" s="11"/>
      <c r="N118" s="11"/>
      <c r="O118" s="11"/>
      <c r="P118" s="11"/>
    </row>
    <row r="119" spans="1:16" x14ac:dyDescent="0.3">
      <c r="A119" s="11"/>
      <c r="B119" s="11"/>
      <c r="C119" s="11"/>
      <c r="D119" s="11"/>
      <c r="E119" s="11"/>
      <c r="F119" s="11"/>
      <c r="G119" s="11"/>
      <c r="H119" s="11"/>
      <c r="I119" s="11"/>
      <c r="J119" s="11"/>
      <c r="K119" s="11"/>
      <c r="L119" s="11"/>
      <c r="M119" s="11"/>
      <c r="N119" s="11"/>
      <c r="O119" s="11"/>
      <c r="P119" s="11"/>
    </row>
    <row r="120" spans="1:16" x14ac:dyDescent="0.3">
      <c r="A120" s="11"/>
      <c r="B120" s="11"/>
      <c r="C120" s="11"/>
      <c r="D120" s="11"/>
      <c r="E120" s="11"/>
      <c r="F120" s="11"/>
      <c r="G120" s="11"/>
      <c r="H120" s="11"/>
      <c r="I120" s="11"/>
      <c r="J120" s="11"/>
      <c r="K120" s="11"/>
      <c r="L120" s="11"/>
      <c r="M120" s="11"/>
      <c r="N120" s="11"/>
      <c r="O120" s="11"/>
      <c r="P120" s="11"/>
    </row>
    <row r="121" spans="1:16" x14ac:dyDescent="0.3">
      <c r="A121" s="11"/>
      <c r="B121" s="11"/>
      <c r="C121" s="11"/>
      <c r="D121" s="11"/>
      <c r="E121" s="11"/>
      <c r="F121" s="11"/>
      <c r="G121" s="11"/>
      <c r="H121" s="11"/>
      <c r="I121" s="11"/>
      <c r="J121" s="11"/>
      <c r="K121" s="11"/>
      <c r="L121" s="11"/>
      <c r="M121" s="11"/>
      <c r="N121" s="11"/>
      <c r="O121" s="11"/>
      <c r="P121" s="11"/>
    </row>
    <row r="122" spans="1:16" x14ac:dyDescent="0.3">
      <c r="A122" s="11"/>
      <c r="B122" s="11"/>
      <c r="C122" s="11"/>
      <c r="D122" s="11"/>
      <c r="E122" s="11"/>
      <c r="F122" s="11"/>
      <c r="G122" s="11"/>
      <c r="H122" s="11"/>
      <c r="I122" s="11"/>
      <c r="J122" s="11"/>
      <c r="K122" s="11"/>
      <c r="L122" s="11"/>
      <c r="M122" s="11"/>
      <c r="N122" s="11"/>
      <c r="O122" s="11"/>
      <c r="P122" s="11"/>
    </row>
    <row r="123" spans="1:16" x14ac:dyDescent="0.3">
      <c r="A123" s="11"/>
      <c r="B123" s="11"/>
      <c r="C123" s="11"/>
      <c r="D123" s="11"/>
      <c r="E123" s="11"/>
      <c r="F123" s="11"/>
      <c r="G123" s="11"/>
      <c r="H123" s="11"/>
      <c r="I123" s="11"/>
      <c r="J123" s="11"/>
      <c r="K123" s="11"/>
      <c r="L123" s="11"/>
      <c r="M123" s="11"/>
      <c r="N123" s="11"/>
      <c r="O123" s="11"/>
      <c r="P123" s="11"/>
    </row>
    <row r="124" spans="1:16" x14ac:dyDescent="0.3">
      <c r="A124" s="11"/>
      <c r="B124" s="11"/>
      <c r="C124" s="11"/>
      <c r="D124" s="11"/>
      <c r="E124" s="11"/>
      <c r="F124" s="11"/>
      <c r="G124" s="11"/>
      <c r="H124" s="11"/>
      <c r="I124" s="11"/>
      <c r="J124" s="11"/>
      <c r="K124" s="11"/>
      <c r="L124" s="11"/>
      <c r="M124" s="11"/>
      <c r="N124" s="11"/>
      <c r="O124" s="11"/>
      <c r="P124" s="11"/>
    </row>
    <row r="125" spans="1:16" x14ac:dyDescent="0.3">
      <c r="A125" s="11"/>
      <c r="B125" s="11"/>
      <c r="C125" s="11"/>
      <c r="D125" s="11"/>
      <c r="E125" s="11"/>
      <c r="F125" s="11"/>
      <c r="G125" s="11"/>
      <c r="H125" s="11"/>
      <c r="I125" s="11"/>
      <c r="J125" s="11"/>
      <c r="K125" s="11"/>
      <c r="L125" s="11"/>
      <c r="M125" s="11"/>
      <c r="N125" s="11"/>
      <c r="O125" s="11"/>
      <c r="P125" s="11"/>
    </row>
  </sheetData>
  <mergeCells count="13">
    <mergeCell ref="D2:M2"/>
    <mergeCell ref="D3:H4"/>
    <mergeCell ref="I3:M4"/>
    <mergeCell ref="D19:F19"/>
    <mergeCell ref="D26:F26"/>
    <mergeCell ref="H10:L10"/>
    <mergeCell ref="L58:M58"/>
    <mergeCell ref="L59:M59"/>
    <mergeCell ref="L61:M61"/>
    <mergeCell ref="L62:M62"/>
    <mergeCell ref="D50:M51"/>
    <mergeCell ref="L55:M55"/>
    <mergeCell ref="L56:M56"/>
  </mergeCell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1:L69"/>
  <sheetViews>
    <sheetView zoomScale="85" zoomScaleNormal="85" workbookViewId="0">
      <selection activeCell="F2" sqref="F2"/>
    </sheetView>
    <sheetView zoomScale="70" zoomScaleNormal="70" workbookViewId="1"/>
  </sheetViews>
  <sheetFormatPr defaultColWidth="15.6328125" defaultRowHeight="14.4" x14ac:dyDescent="0.3"/>
  <cols>
    <col min="4" max="4" width="10.26953125" style="15" bestFit="1" customWidth="1"/>
    <col min="5" max="5" width="16" style="15" bestFit="1" customWidth="1"/>
    <col min="6" max="6" width="23.7265625" style="15" bestFit="1" customWidth="1"/>
    <col min="7" max="7" width="28" style="39" bestFit="1" customWidth="1"/>
    <col min="8" max="8" width="74.453125" style="38" bestFit="1" customWidth="1"/>
    <col min="9" max="9" width="33.90625" style="42" customWidth="1"/>
    <col min="10" max="10" width="194.36328125" style="39" bestFit="1" customWidth="1"/>
    <col min="11" max="11" width="210.453125" style="38" bestFit="1" customWidth="1"/>
    <col min="12" max="12" width="15.6328125" style="38"/>
  </cols>
  <sheetData>
    <row r="1" spans="4:12" s="16" customFormat="1" ht="15.55" x14ac:dyDescent="0.3">
      <c r="D1" s="37" t="s">
        <v>28</v>
      </c>
      <c r="E1" s="37" t="s">
        <v>6</v>
      </c>
      <c r="F1" s="37" t="s">
        <v>7</v>
      </c>
      <c r="G1" s="37" t="s">
        <v>100</v>
      </c>
      <c r="H1" s="37" t="s">
        <v>101</v>
      </c>
      <c r="I1" s="41" t="s">
        <v>102</v>
      </c>
      <c r="J1" s="37" t="s">
        <v>103</v>
      </c>
      <c r="K1" s="37" t="s">
        <v>104</v>
      </c>
    </row>
    <row r="2" spans="4:12" ht="72" x14ac:dyDescent="0.3">
      <c r="D2" s="17">
        <f>VLOOKUP(Tabla1[[#This Row],[Numéro de la norme de pratique]],Évaluation!$E$18:$H$109,2,FALSE)</f>
        <v>0</v>
      </c>
      <c r="E2" s="17" t="str">
        <f>Évaluation!G18</f>
        <v>Applicable</v>
      </c>
      <c r="F2" s="17" t="str">
        <f>VLOOKUP(Tabla1[[#This Row],[Numéro de la norme de pratique]],Évaluation!$E$18:$H$109,4,FALSE)</f>
        <v>-</v>
      </c>
      <c r="G2" s="38" t="s">
        <v>105</v>
      </c>
      <c r="H2" s="38" t="s">
        <v>9</v>
      </c>
      <c r="I2" s="40" t="s">
        <v>106</v>
      </c>
      <c r="J2" s="38" t="s">
        <v>107</v>
      </c>
      <c r="K2" s="42" t="s">
        <v>108</v>
      </c>
      <c r="L2"/>
    </row>
    <row r="3" spans="4:12" ht="129.6" x14ac:dyDescent="0.3">
      <c r="D3" s="17">
        <f>VLOOKUP(Tabla1[[#This Row],[Numéro de la norme de pratique]],Évaluation!$E$18:$H$109,2,FALSE)</f>
        <v>0</v>
      </c>
      <c r="E3" s="17" t="str">
        <f>Évaluation!G19</f>
        <v>Applicable</v>
      </c>
      <c r="F3" s="17" t="str">
        <f>VLOOKUP(Tabla1[[#This Row],[Numéro de la norme de pratique]],Évaluation!$E$18:$H$109,4,FALSE)</f>
        <v>-</v>
      </c>
      <c r="G3" s="38" t="s">
        <v>105</v>
      </c>
      <c r="H3" s="38" t="s">
        <v>11</v>
      </c>
      <c r="I3" s="40" t="s">
        <v>109</v>
      </c>
      <c r="J3" s="42" t="s">
        <v>110</v>
      </c>
      <c r="K3" s="42" t="s">
        <v>111</v>
      </c>
      <c r="L3"/>
    </row>
    <row r="4" spans="4:12" ht="86.4" x14ac:dyDescent="0.3">
      <c r="D4" s="17">
        <f>VLOOKUP(Tabla1[[#This Row],[Numéro de la norme de pratique]],Évaluation!$E$18:$H$109,2,FALSE)</f>
        <v>0</v>
      </c>
      <c r="E4" s="17" t="str">
        <f>Évaluation!G20</f>
        <v>Applicable</v>
      </c>
      <c r="F4" s="17" t="str">
        <f>VLOOKUP(Tabla1[[#This Row],[Numéro de la norme de pratique]],Évaluation!$E$18:$H$109,4,FALSE)</f>
        <v>-</v>
      </c>
      <c r="G4" s="38" t="s">
        <v>105</v>
      </c>
      <c r="H4" s="38" t="s">
        <v>13</v>
      </c>
      <c r="I4" s="40" t="s">
        <v>112</v>
      </c>
      <c r="J4" s="42" t="s">
        <v>113</v>
      </c>
      <c r="K4" s="42" t="s">
        <v>111</v>
      </c>
      <c r="L4"/>
    </row>
    <row r="5" spans="4:12" ht="100.8" x14ac:dyDescent="0.3">
      <c r="D5" s="17">
        <f>VLOOKUP(Tabla1[[#This Row],[Numéro de la norme de pratique]],Évaluation!$E$18:$H$109,2,FALSE)</f>
        <v>0</v>
      </c>
      <c r="E5" s="17" t="str">
        <f>Évaluation!G21</f>
        <v>Non applicable</v>
      </c>
      <c r="F5" s="17" t="str">
        <f>VLOOKUP(Tabla1[[#This Row],[Numéro de la norme de pratique]],Évaluation!$E$18:$H$109,4,FALSE)</f>
        <v>-</v>
      </c>
      <c r="G5" s="38" t="s">
        <v>105</v>
      </c>
      <c r="H5" s="38" t="s">
        <v>15</v>
      </c>
      <c r="I5" s="40" t="s">
        <v>114</v>
      </c>
      <c r="J5" s="42" t="s">
        <v>115</v>
      </c>
      <c r="K5" s="42" t="s">
        <v>111</v>
      </c>
      <c r="L5"/>
    </row>
    <row r="6" spans="4:12" ht="57.6" x14ac:dyDescent="0.3">
      <c r="D6" s="17">
        <f>VLOOKUP(Tabla1[[#This Row],[Numéro de la norme de pratique]],Évaluation!$E$18:$H$109,2,FALSE)</f>
        <v>0</v>
      </c>
      <c r="E6" s="17" t="str">
        <f>Évaluation!G22</f>
        <v>Applicable</v>
      </c>
      <c r="F6" s="17" t="str">
        <f>VLOOKUP(Tabla1[[#This Row],[Numéro de la norme de pratique]],Évaluation!$E$18:$H$109,4,FALSE)</f>
        <v>-</v>
      </c>
      <c r="G6" s="38" t="s">
        <v>105</v>
      </c>
      <c r="H6" s="38" t="s">
        <v>17</v>
      </c>
      <c r="I6" s="40" t="s">
        <v>116</v>
      </c>
      <c r="J6" s="42" t="s">
        <v>117</v>
      </c>
      <c r="K6" s="42" t="s">
        <v>111</v>
      </c>
      <c r="L6"/>
    </row>
    <row r="7" spans="4:12" ht="72" x14ac:dyDescent="0.3">
      <c r="D7" s="17">
        <f>VLOOKUP(Tabla1[[#This Row],[Numéro de la norme de pratique]],Évaluation!$E$18:$H$109,2,FALSE)</f>
        <v>0</v>
      </c>
      <c r="E7" s="17" t="str">
        <f>Évaluation!G23</f>
        <v>Applicable</v>
      </c>
      <c r="F7" s="17" t="str">
        <f>VLOOKUP(Tabla1[[#This Row],[Numéro de la norme de pratique]],Évaluation!$E$18:$H$109,4,FALSE)</f>
        <v>-</v>
      </c>
      <c r="G7" s="38" t="s">
        <v>105</v>
      </c>
      <c r="H7" s="38" t="s">
        <v>19</v>
      </c>
      <c r="I7" s="40" t="s">
        <v>118</v>
      </c>
      <c r="J7" s="42" t="s">
        <v>119</v>
      </c>
      <c r="K7" s="42" t="s">
        <v>120</v>
      </c>
      <c r="L7"/>
    </row>
    <row r="8" spans="4:12" ht="72" x14ac:dyDescent="0.3">
      <c r="D8" s="17">
        <f>VLOOKUP(Tabla1[[#This Row],[Numéro de la norme de pratique]],Évaluation!$E$18:$H$109,2,FALSE)</f>
        <v>0</v>
      </c>
      <c r="E8" s="17" t="str">
        <f>Évaluation!G24</f>
        <v>Applicable</v>
      </c>
      <c r="F8" s="17" t="str">
        <f>VLOOKUP(Tabla1[[#This Row],[Numéro de la norme de pratique]],Évaluation!$E$18:$H$109,4,FALSE)</f>
        <v>-</v>
      </c>
      <c r="G8" s="38" t="s">
        <v>105</v>
      </c>
      <c r="H8" s="38" t="s">
        <v>21</v>
      </c>
      <c r="I8" s="40" t="s">
        <v>121</v>
      </c>
      <c r="J8" s="42" t="s">
        <v>122</v>
      </c>
      <c r="K8" s="42" t="s">
        <v>123</v>
      </c>
      <c r="L8"/>
    </row>
    <row r="9" spans="4:12" ht="57.6" x14ac:dyDescent="0.3">
      <c r="D9" s="17">
        <f>VLOOKUP(Tabla1[[#This Row],[Numéro de la norme de pratique]],Évaluation!$E$18:$H$109,2,FALSE)</f>
        <v>0</v>
      </c>
      <c r="E9" s="17" t="str">
        <f>Évaluation!G25</f>
        <v>Non applicable</v>
      </c>
      <c r="F9" s="17" t="str">
        <f>VLOOKUP(Tabla1[[#This Row],[Numéro de la norme de pratique]],Évaluation!$E$18:$H$109,4,FALSE)</f>
        <v>-</v>
      </c>
      <c r="G9" s="38" t="s">
        <v>105</v>
      </c>
      <c r="H9" s="38" t="s">
        <v>23</v>
      </c>
      <c r="I9" s="40" t="s">
        <v>124</v>
      </c>
      <c r="J9" s="42" t="s">
        <v>125</v>
      </c>
      <c r="K9" s="42" t="s">
        <v>126</v>
      </c>
      <c r="L9"/>
    </row>
    <row r="10" spans="4:12" ht="115.2" x14ac:dyDescent="0.3">
      <c r="D10" s="17">
        <f>VLOOKUP(Tabla1[[#This Row],[Numéro de la norme de pratique]],Évaluation!$E$18:$H$109,2,FALSE)</f>
        <v>0</v>
      </c>
      <c r="E10" s="17" t="str">
        <f>Évaluation!G26</f>
        <v>Non applicable</v>
      </c>
      <c r="F10" s="17" t="str">
        <f>VLOOKUP(Tabla1[[#This Row],[Numéro de la norme de pratique]],Évaluation!$E$18:$H$109,4,FALSE)</f>
        <v>-</v>
      </c>
      <c r="G10" s="38" t="s">
        <v>105</v>
      </c>
      <c r="H10" s="38" t="s">
        <v>25</v>
      </c>
      <c r="I10" s="40" t="s">
        <v>127</v>
      </c>
      <c r="J10" s="42" t="s">
        <v>128</v>
      </c>
      <c r="K10" s="42" t="s">
        <v>129</v>
      </c>
      <c r="L10"/>
    </row>
    <row r="11" spans="4:12" ht="129.6" x14ac:dyDescent="0.3">
      <c r="D11" s="17">
        <f>VLOOKUP(Tabla1[[#This Row],[Numéro de la norme de pratique]],Évaluation!$E$18:$H$109,2,FALSE)</f>
        <v>0</v>
      </c>
      <c r="E11" s="17" t="str">
        <f>Évaluation!G27</f>
        <v>Applicable</v>
      </c>
      <c r="F11" s="17" t="str">
        <f>VLOOKUP(Tabla1[[#This Row],[Numéro de la norme de pratique]],Évaluation!$E$18:$H$109,4,FALSE)</f>
        <v>-</v>
      </c>
      <c r="G11" s="38" t="s">
        <v>105</v>
      </c>
      <c r="H11" s="38" t="s">
        <v>27</v>
      </c>
      <c r="I11" s="40" t="s">
        <v>130</v>
      </c>
      <c r="J11" s="42" t="s">
        <v>131</v>
      </c>
      <c r="K11" s="42" t="s">
        <v>132</v>
      </c>
      <c r="L11"/>
    </row>
    <row r="12" spans="4:12" ht="129.6" x14ac:dyDescent="0.3">
      <c r="D12" s="17">
        <f>VLOOKUP(Tabla1[[#This Row],[Numéro de la norme de pratique]],Évaluation!$E$18:$H$109,2,FALSE)</f>
        <v>0</v>
      </c>
      <c r="E12" s="17" t="str">
        <f>Évaluation!G32</f>
        <v>Applicable</v>
      </c>
      <c r="F12" s="17" t="str">
        <f>VLOOKUP(Tabla1[[#This Row],[Numéro de la norme de pratique]],Évaluation!$E$18:$H$109,4,FALSE)</f>
        <v>-</v>
      </c>
      <c r="G12" s="38" t="s">
        <v>133</v>
      </c>
      <c r="H12" s="38" t="s">
        <v>30</v>
      </c>
      <c r="I12" s="40" t="s">
        <v>134</v>
      </c>
      <c r="J12" s="42" t="s">
        <v>135</v>
      </c>
      <c r="K12" s="42" t="s">
        <v>136</v>
      </c>
      <c r="L12"/>
    </row>
    <row r="13" spans="4:12" ht="129.6" x14ac:dyDescent="0.3">
      <c r="D13" s="17">
        <f>VLOOKUP(Tabla1[[#This Row],[Numéro de la norme de pratique]],Évaluation!$E$18:$H$109,2,FALSE)</f>
        <v>0</v>
      </c>
      <c r="E13" s="17" t="str">
        <f>Évaluation!G33</f>
        <v>Applicable</v>
      </c>
      <c r="F13" s="17" t="str">
        <f>VLOOKUP(Tabla1[[#This Row],[Numéro de la norme de pratique]],Évaluation!$E$18:$H$109,4,FALSE)</f>
        <v>-</v>
      </c>
      <c r="G13" s="38" t="s">
        <v>133</v>
      </c>
      <c r="H13" s="38" t="s">
        <v>31</v>
      </c>
      <c r="I13" s="40" t="s">
        <v>137</v>
      </c>
      <c r="J13" s="42" t="s">
        <v>135</v>
      </c>
      <c r="K13" s="42" t="s">
        <v>138</v>
      </c>
      <c r="L13"/>
    </row>
    <row r="14" spans="4:12" ht="100.8" x14ac:dyDescent="0.3">
      <c r="D14" s="17">
        <f>VLOOKUP(Tabla1[[#This Row],[Numéro de la norme de pratique]],Évaluation!$E$18:$H$109,2,FALSE)</f>
        <v>0</v>
      </c>
      <c r="E14" s="17" t="str">
        <f>Évaluation!G34</f>
        <v>Applicable</v>
      </c>
      <c r="F14" s="17" t="str">
        <f>VLOOKUP(Tabla1[[#This Row],[Numéro de la norme de pratique]],Évaluation!$E$18:$H$109,4,FALSE)</f>
        <v>-</v>
      </c>
      <c r="G14" s="38" t="s">
        <v>133</v>
      </c>
      <c r="H14" s="38" t="s">
        <v>32</v>
      </c>
      <c r="I14" s="40" t="s">
        <v>139</v>
      </c>
      <c r="J14" s="42" t="s">
        <v>140</v>
      </c>
      <c r="K14" s="38" t="s">
        <v>141</v>
      </c>
      <c r="L14"/>
    </row>
    <row r="15" spans="4:12" ht="86.4" x14ac:dyDescent="0.3">
      <c r="D15" s="17">
        <f>VLOOKUP(Tabla1[[#This Row],[Numéro de la norme de pratique]],Évaluation!$E$18:$H$109,2,FALSE)</f>
        <v>0</v>
      </c>
      <c r="E15" s="17" t="str">
        <f>Évaluation!G35</f>
        <v>Non applicable</v>
      </c>
      <c r="F15" s="17" t="str">
        <f>VLOOKUP(Tabla1[[#This Row],[Numéro de la norme de pratique]],Évaluation!$E$18:$H$109,4,FALSE)</f>
        <v>-</v>
      </c>
      <c r="G15" s="38" t="s">
        <v>133</v>
      </c>
      <c r="H15" s="38" t="s">
        <v>33</v>
      </c>
      <c r="I15" s="40" t="s">
        <v>142</v>
      </c>
      <c r="J15" s="42" t="s">
        <v>143</v>
      </c>
      <c r="K15" s="42" t="s">
        <v>144</v>
      </c>
      <c r="L15"/>
    </row>
    <row r="16" spans="4:12" ht="86.4" x14ac:dyDescent="0.3">
      <c r="D16" s="17">
        <f>VLOOKUP(Tabla1[[#This Row],[Numéro de la norme de pratique]],Évaluation!$E$18:$H$109,2,FALSE)</f>
        <v>0</v>
      </c>
      <c r="E16" s="17" t="str">
        <f>Évaluation!G36</f>
        <v>Applicable</v>
      </c>
      <c r="F16" s="17" t="str">
        <f>VLOOKUP(Tabla1[[#This Row],[Numéro de la norme de pratique]],Évaluation!$E$18:$H$109,4,FALSE)</f>
        <v>-</v>
      </c>
      <c r="G16" s="38" t="s">
        <v>133</v>
      </c>
      <c r="H16" s="38" t="s">
        <v>34</v>
      </c>
      <c r="I16" s="40" t="s">
        <v>145</v>
      </c>
      <c r="J16" s="42" t="s">
        <v>146</v>
      </c>
      <c r="K16" s="38" t="s">
        <v>147</v>
      </c>
      <c r="L16"/>
    </row>
    <row r="17" spans="4:12" ht="100.8" x14ac:dyDescent="0.3">
      <c r="D17" s="17">
        <f>VLOOKUP(Tabla1[[#This Row],[Numéro de la norme de pratique]],Évaluation!$E$18:$H$109,2,FALSE)</f>
        <v>0</v>
      </c>
      <c r="E17" s="17" t="str">
        <f>Évaluation!G37</f>
        <v>Applicable</v>
      </c>
      <c r="F17" s="17" t="str">
        <f>VLOOKUP(Tabla1[[#This Row],[Numéro de la norme de pratique]],Évaluation!$E$18:$H$109,4,FALSE)</f>
        <v>-</v>
      </c>
      <c r="G17" s="38" t="s">
        <v>133</v>
      </c>
      <c r="H17" s="38" t="s">
        <v>35</v>
      </c>
      <c r="I17" s="40" t="s">
        <v>148</v>
      </c>
      <c r="J17" s="42" t="s">
        <v>149</v>
      </c>
      <c r="K17" s="38" t="s">
        <v>150</v>
      </c>
      <c r="L17"/>
    </row>
    <row r="18" spans="4:12" ht="201.6" x14ac:dyDescent="0.3">
      <c r="D18" s="17">
        <f>VLOOKUP(Tabla1[[#This Row],[Numéro de la norme de pratique]],Évaluation!$E$18:$H$109,2,FALSE)</f>
        <v>0</v>
      </c>
      <c r="E18" s="17" t="str">
        <f>Évaluation!G38</f>
        <v>Applicable</v>
      </c>
      <c r="F18" s="17" t="str">
        <f>VLOOKUP(Tabla1[[#This Row],[Numéro de la norme de pratique]],Évaluation!$E$18:$H$109,4,FALSE)</f>
        <v>-</v>
      </c>
      <c r="G18" s="38" t="s">
        <v>133</v>
      </c>
      <c r="H18" s="38" t="s">
        <v>36</v>
      </c>
      <c r="I18" s="40" t="s">
        <v>151</v>
      </c>
      <c r="J18" s="42" t="s">
        <v>152</v>
      </c>
      <c r="K18" s="42" t="s">
        <v>153</v>
      </c>
      <c r="L18"/>
    </row>
    <row r="19" spans="4:12" ht="57.6" x14ac:dyDescent="0.3">
      <c r="D19" s="17">
        <f>VLOOKUP(Tabla1[[#This Row],[Numéro de la norme de pratique]],Évaluation!$E$18:$H$109,2,FALSE)</f>
        <v>0</v>
      </c>
      <c r="E19" s="17" t="str">
        <f>Évaluation!G39</f>
        <v>Non applicable</v>
      </c>
      <c r="F19" s="17" t="str">
        <f>VLOOKUP(Tabla1[[#This Row],[Numéro de la norme de pratique]],Évaluation!$E$18:$H$109,4,FALSE)</f>
        <v>-</v>
      </c>
      <c r="G19" s="38" t="s">
        <v>133</v>
      </c>
      <c r="H19" s="38" t="s">
        <v>37</v>
      </c>
      <c r="I19" s="40" t="s">
        <v>154</v>
      </c>
      <c r="J19" s="42" t="s">
        <v>155</v>
      </c>
      <c r="K19" s="42" t="s">
        <v>111</v>
      </c>
      <c r="L19"/>
    </row>
    <row r="20" spans="4:12" ht="100.8" x14ac:dyDescent="0.3">
      <c r="D20" s="17">
        <f>VLOOKUP(Tabla1[[#This Row],[Numéro de la norme de pratique]],Évaluation!$E$18:$H$109,2,FALSE)</f>
        <v>0</v>
      </c>
      <c r="E20" s="17" t="str">
        <f>Évaluation!G44</f>
        <v>Non applicable</v>
      </c>
      <c r="F20" s="17" t="str">
        <f>VLOOKUP(Tabla1[[#This Row],[Numéro de la norme de pratique]],Évaluation!$E$18:$H$109,4,FALSE)</f>
        <v>-</v>
      </c>
      <c r="G20" s="38" t="s">
        <v>156</v>
      </c>
      <c r="H20" s="38" t="s">
        <v>39</v>
      </c>
      <c r="I20" s="40" t="s">
        <v>157</v>
      </c>
      <c r="J20" s="42" t="s">
        <v>158</v>
      </c>
      <c r="K20" s="42" t="s">
        <v>159</v>
      </c>
      <c r="L20"/>
    </row>
    <row r="21" spans="4:12" ht="72" x14ac:dyDescent="0.3">
      <c r="D21" s="17">
        <f>VLOOKUP(Tabla1[[#This Row],[Numéro de la norme de pratique]],Évaluation!$E$18:$H$109,2,FALSE)</f>
        <v>0</v>
      </c>
      <c r="E21" s="17" t="str">
        <f>Évaluation!G45</f>
        <v>Non applicable</v>
      </c>
      <c r="F21" s="17" t="str">
        <f>VLOOKUP(Tabla1[[#This Row],[Numéro de la norme de pratique]],Évaluation!$E$18:$H$109,4,FALSE)</f>
        <v>-</v>
      </c>
      <c r="G21" s="38" t="s">
        <v>156</v>
      </c>
      <c r="H21" s="38" t="s">
        <v>40</v>
      </c>
      <c r="I21" s="40" t="s">
        <v>160</v>
      </c>
      <c r="J21" s="42" t="s">
        <v>161</v>
      </c>
      <c r="K21" s="42" t="s">
        <v>159</v>
      </c>
      <c r="L21"/>
    </row>
    <row r="22" spans="4:12" ht="187.2" x14ac:dyDescent="0.3">
      <c r="D22" s="17">
        <f>VLOOKUP(Tabla1[[#This Row],[Numéro de la norme de pratique]],Évaluation!$E$18:$H$109,2,FALSE)</f>
        <v>0</v>
      </c>
      <c r="E22" s="17" t="str">
        <f>Évaluation!G46</f>
        <v>Non applicable</v>
      </c>
      <c r="F22" s="17" t="str">
        <f>VLOOKUP(Tabla1[[#This Row],[Numéro de la norme de pratique]],Évaluation!$E$18:$H$109,4,FALSE)</f>
        <v>-</v>
      </c>
      <c r="G22" s="38" t="s">
        <v>156</v>
      </c>
      <c r="H22" s="38" t="s">
        <v>41</v>
      </c>
      <c r="I22" s="40" t="s">
        <v>162</v>
      </c>
      <c r="J22" s="42" t="s">
        <v>163</v>
      </c>
      <c r="K22" s="38" t="s">
        <v>164</v>
      </c>
      <c r="L22"/>
    </row>
    <row r="23" spans="4:12" ht="72" x14ac:dyDescent="0.3">
      <c r="D23" s="17">
        <f>VLOOKUP(Tabla1[[#This Row],[Numéro de la norme de pratique]],Évaluation!$E$18:$H$109,2,FALSE)</f>
        <v>0</v>
      </c>
      <c r="E23" s="17" t="str">
        <f>Évaluation!G47</f>
        <v>Non applicable</v>
      </c>
      <c r="F23" s="17" t="str">
        <f>VLOOKUP(Tabla1[[#This Row],[Numéro de la norme de pratique]],Évaluation!$E$18:$H$109,4,FALSE)</f>
        <v>-</v>
      </c>
      <c r="G23" s="38" t="s">
        <v>156</v>
      </c>
      <c r="H23" s="38" t="s">
        <v>42</v>
      </c>
      <c r="I23" s="40" t="s">
        <v>165</v>
      </c>
      <c r="J23" s="42" t="s">
        <v>166</v>
      </c>
      <c r="K23" s="38" t="s">
        <v>167</v>
      </c>
      <c r="L23"/>
    </row>
    <row r="24" spans="4:12" ht="72" x14ac:dyDescent="0.3">
      <c r="D24" s="17">
        <f>VLOOKUP(Tabla1[[#This Row],[Numéro de la norme de pratique]],Évaluation!$E$18:$H$109,2,FALSE)</f>
        <v>0</v>
      </c>
      <c r="E24" s="17" t="str">
        <f>Évaluation!G48</f>
        <v>Non applicable</v>
      </c>
      <c r="F24" s="17" t="str">
        <f>VLOOKUP(Tabla1[[#This Row],[Numéro de la norme de pratique]],Évaluation!$E$18:$H$109,4,FALSE)</f>
        <v>-</v>
      </c>
      <c r="G24" s="38" t="s">
        <v>156</v>
      </c>
      <c r="H24" s="38" t="s">
        <v>43</v>
      </c>
      <c r="I24" s="40" t="s">
        <v>168</v>
      </c>
      <c r="J24" s="42" t="s">
        <v>169</v>
      </c>
      <c r="K24" s="38" t="s">
        <v>170</v>
      </c>
      <c r="L24"/>
    </row>
    <row r="25" spans="4:12" ht="72" x14ac:dyDescent="0.3">
      <c r="D25" s="17">
        <f>VLOOKUP(Tabla1[[#This Row],[Numéro de la norme de pratique]],Évaluation!$E$18:$H$109,2,FALSE)</f>
        <v>0</v>
      </c>
      <c r="E25" s="17" t="str">
        <f>Évaluation!G49</f>
        <v>Non applicable</v>
      </c>
      <c r="F25" s="17" t="str">
        <f>VLOOKUP(Tabla1[[#This Row],[Numéro de la norme de pratique]],Évaluation!$E$18:$H$109,4,FALSE)</f>
        <v>-</v>
      </c>
      <c r="G25" s="38" t="s">
        <v>156</v>
      </c>
      <c r="H25" s="38" t="s">
        <v>44</v>
      </c>
      <c r="I25" s="40" t="s">
        <v>171</v>
      </c>
      <c r="J25" s="42" t="s">
        <v>172</v>
      </c>
      <c r="K25" s="42" t="s">
        <v>159</v>
      </c>
      <c r="L25"/>
    </row>
    <row r="26" spans="4:12" ht="43.2" x14ac:dyDescent="0.3">
      <c r="D26" s="17">
        <f>VLOOKUP(Tabla1[[#This Row],[Numéro de la norme de pratique]],Évaluation!$E$18:$H$109,2,FALSE)</f>
        <v>0</v>
      </c>
      <c r="E26" s="17" t="str">
        <f>Évaluation!G50</f>
        <v>Non applicable</v>
      </c>
      <c r="F26" s="17" t="str">
        <f>VLOOKUP(Tabla1[[#This Row],[Numéro de la norme de pratique]],Évaluation!$E$18:$H$109,4,FALSE)</f>
        <v>-</v>
      </c>
      <c r="G26" s="38" t="s">
        <v>156</v>
      </c>
      <c r="H26" s="38" t="s">
        <v>45</v>
      </c>
      <c r="I26" s="40" t="s">
        <v>173</v>
      </c>
      <c r="J26" s="42" t="s">
        <v>174</v>
      </c>
      <c r="K26" s="42" t="s">
        <v>159</v>
      </c>
      <c r="L26"/>
    </row>
    <row r="27" spans="4:12" ht="100.8" x14ac:dyDescent="0.3">
      <c r="D27" s="17">
        <f>VLOOKUP(Tabla1[[#This Row],[Numéro de la norme de pratique]],Évaluation!$E$18:$H$109,2,FALSE)</f>
        <v>0</v>
      </c>
      <c r="E27" s="17" t="str">
        <f>Évaluation!G51</f>
        <v>Non applicable</v>
      </c>
      <c r="F27" s="17" t="str">
        <f>VLOOKUP(Tabla1[[#This Row],[Numéro de la norme de pratique]],Évaluation!$E$18:$H$109,4,FALSE)</f>
        <v>-</v>
      </c>
      <c r="G27" s="38" t="s">
        <v>156</v>
      </c>
      <c r="H27" s="38" t="s">
        <v>46</v>
      </c>
      <c r="I27" s="40" t="s">
        <v>175</v>
      </c>
      <c r="J27" s="42" t="s">
        <v>176</v>
      </c>
      <c r="K27" s="38" t="s">
        <v>159</v>
      </c>
      <c r="L27"/>
    </row>
    <row r="28" spans="4:12" ht="100.8" x14ac:dyDescent="0.3">
      <c r="D28" s="17">
        <f>VLOOKUP(Tabla1[[#This Row],[Numéro de la norme de pratique]],Évaluation!$E$18:$H$109,2,FALSE)</f>
        <v>0</v>
      </c>
      <c r="E28" s="17" t="str">
        <f>Évaluation!G52</f>
        <v>Non applicable</v>
      </c>
      <c r="F28" s="17" t="str">
        <f>VLOOKUP(Tabla1[[#This Row],[Numéro de la norme de pratique]],Évaluation!$E$18:$H$109,4,FALSE)</f>
        <v>-</v>
      </c>
      <c r="G28" s="38" t="s">
        <v>156</v>
      </c>
      <c r="H28" s="38" t="s">
        <v>47</v>
      </c>
      <c r="I28" s="40" t="s">
        <v>177</v>
      </c>
      <c r="J28" s="42" t="s">
        <v>178</v>
      </c>
      <c r="K28" s="42" t="s">
        <v>179</v>
      </c>
      <c r="L28"/>
    </row>
    <row r="29" spans="4:12" ht="86.4" x14ac:dyDescent="0.3">
      <c r="D29" s="17">
        <f>VLOOKUP(Tabla1[[#This Row],[Numéro de la norme de pratique]],Évaluation!$E$18:$H$109,2,FALSE)</f>
        <v>0</v>
      </c>
      <c r="E29" s="17" t="str">
        <f>Évaluation!G53</f>
        <v>Non applicable</v>
      </c>
      <c r="F29" s="17" t="str">
        <f>VLOOKUP(Tabla1[[#This Row],[Numéro de la norme de pratique]],Évaluation!$E$18:$H$109,4,FALSE)</f>
        <v>-</v>
      </c>
      <c r="G29" s="38" t="s">
        <v>156</v>
      </c>
      <c r="H29" s="38" t="s">
        <v>48</v>
      </c>
      <c r="I29" s="40" t="s">
        <v>180</v>
      </c>
      <c r="J29" s="42" t="s">
        <v>181</v>
      </c>
      <c r="K29" s="42" t="s">
        <v>159</v>
      </c>
      <c r="L29"/>
    </row>
    <row r="30" spans="4:12" ht="57.6" x14ac:dyDescent="0.3">
      <c r="D30" s="17">
        <f>VLOOKUP(Tabla1[[#This Row],[Numéro de la norme de pratique]],Évaluation!$E$18:$H$109,2,FALSE)</f>
        <v>0</v>
      </c>
      <c r="E30" s="17" t="str">
        <f>Évaluation!G54</f>
        <v>Non applicable</v>
      </c>
      <c r="F30" s="17" t="str">
        <f>VLOOKUP(Tabla1[[#This Row],[Numéro de la norme de pratique]],Évaluation!$E$18:$H$109,4,FALSE)</f>
        <v>-</v>
      </c>
      <c r="G30" s="38" t="s">
        <v>156</v>
      </c>
      <c r="H30" s="38" t="s">
        <v>50</v>
      </c>
      <c r="I30" s="40" t="s">
        <v>182</v>
      </c>
      <c r="J30" s="42" t="s">
        <v>183</v>
      </c>
      <c r="K30" s="42" t="s">
        <v>159</v>
      </c>
      <c r="L30"/>
    </row>
    <row r="31" spans="4:12" ht="230.4" x14ac:dyDescent="0.3">
      <c r="D31" s="17">
        <f>VLOOKUP(Tabla1[[#This Row],[Numéro de la norme de pratique]],Évaluation!$E$18:$H$109,2,FALSE)</f>
        <v>0</v>
      </c>
      <c r="E31" s="17" t="str">
        <f>Évaluation!G55</f>
        <v>Non applicable</v>
      </c>
      <c r="F31" s="17" t="str">
        <f>VLOOKUP(Tabla1[[#This Row],[Numéro de la norme de pratique]],Évaluation!$E$18:$H$109,4,FALSE)</f>
        <v>-</v>
      </c>
      <c r="G31" s="38" t="s">
        <v>156</v>
      </c>
      <c r="H31" s="38" t="s">
        <v>52</v>
      </c>
      <c r="I31" s="40" t="s">
        <v>184</v>
      </c>
      <c r="J31" s="42" t="s">
        <v>185</v>
      </c>
      <c r="K31" s="42" t="s">
        <v>159</v>
      </c>
      <c r="L31"/>
    </row>
    <row r="32" spans="4:12" ht="43.2" x14ac:dyDescent="0.3">
      <c r="D32" s="17">
        <f>VLOOKUP(Tabla1[[#This Row],[Numéro de la norme de pratique]],Évaluation!$E$18:$H$109,2,FALSE)</f>
        <v>0</v>
      </c>
      <c r="E32" s="17" t="str">
        <f>Évaluation!G60</f>
        <v>Non applicable</v>
      </c>
      <c r="F32" s="17" t="str">
        <f>VLOOKUP(Tabla1[[#This Row],[Numéro de la norme de pratique]],Évaluation!$E$18:$H$109,4,FALSE)</f>
        <v>-</v>
      </c>
      <c r="G32" s="38" t="s">
        <v>186</v>
      </c>
      <c r="H32" s="38" t="s">
        <v>54</v>
      </c>
      <c r="I32" s="40" t="s">
        <v>187</v>
      </c>
      <c r="J32" s="42" t="s">
        <v>188</v>
      </c>
      <c r="K32" s="42" t="s">
        <v>189</v>
      </c>
      <c r="L32"/>
    </row>
    <row r="33" spans="4:12" ht="100.8" x14ac:dyDescent="0.3">
      <c r="D33" s="17">
        <f>VLOOKUP(Tabla1[[#This Row],[Numéro de la norme de pratique]],Évaluation!$E$18:$H$109,2,FALSE)</f>
        <v>0</v>
      </c>
      <c r="E33" s="17" t="str">
        <f>Évaluation!G61</f>
        <v>Applicable</v>
      </c>
      <c r="F33" s="17" t="str">
        <f>VLOOKUP(Tabla1[[#This Row],[Numéro de la norme de pratique]],Évaluation!$E$18:$H$109,4,FALSE)</f>
        <v>-</v>
      </c>
      <c r="G33" s="38" t="s">
        <v>186</v>
      </c>
      <c r="H33" s="38" t="s">
        <v>55</v>
      </c>
      <c r="I33" s="40" t="s">
        <v>190</v>
      </c>
      <c r="J33" s="42" t="s">
        <v>191</v>
      </c>
      <c r="K33" s="42" t="s">
        <v>189</v>
      </c>
      <c r="L33"/>
    </row>
    <row r="34" spans="4:12" ht="43.2" x14ac:dyDescent="0.3">
      <c r="D34" s="17">
        <f>VLOOKUP(Tabla1[[#This Row],[Numéro de la norme de pratique]],Évaluation!$E$18:$H$109,2,FALSE)</f>
        <v>0</v>
      </c>
      <c r="E34" s="17" t="str">
        <f>Évaluation!G62</f>
        <v>Applicable</v>
      </c>
      <c r="F34" s="17" t="str">
        <f>VLOOKUP(Tabla1[[#This Row],[Numéro de la norme de pratique]],Évaluation!$E$18:$H$109,4,FALSE)</f>
        <v>-</v>
      </c>
      <c r="G34" s="38" t="s">
        <v>186</v>
      </c>
      <c r="H34" s="38" t="s">
        <v>56</v>
      </c>
      <c r="I34" s="40" t="s">
        <v>192</v>
      </c>
      <c r="J34" s="42" t="s">
        <v>193</v>
      </c>
      <c r="K34" s="42" t="s">
        <v>194</v>
      </c>
      <c r="L34"/>
    </row>
    <row r="35" spans="4:12" ht="57.6" x14ac:dyDescent="0.3">
      <c r="D35" s="17">
        <f>VLOOKUP(Tabla1[[#This Row],[Numéro de la norme de pratique]],Évaluation!$E$18:$H$109,2,FALSE)</f>
        <v>0</v>
      </c>
      <c r="E35" s="17" t="str">
        <f>Évaluation!G63</f>
        <v>Applicable</v>
      </c>
      <c r="F35" s="17" t="str">
        <f>VLOOKUP(Tabla1[[#This Row],[Numéro de la norme de pratique]],Évaluation!$E$18:$H$109,4,FALSE)</f>
        <v>-</v>
      </c>
      <c r="G35" s="38" t="s">
        <v>186</v>
      </c>
      <c r="H35" s="38" t="s">
        <v>57</v>
      </c>
      <c r="I35" s="40" t="s">
        <v>195</v>
      </c>
      <c r="J35" s="42" t="s">
        <v>196</v>
      </c>
      <c r="K35" s="42" t="s">
        <v>189</v>
      </c>
      <c r="L35"/>
    </row>
    <row r="36" spans="4:12" ht="86.4" x14ac:dyDescent="0.3">
      <c r="D36" s="17">
        <f>VLOOKUP(Tabla1[[#This Row],[Numéro de la norme de pratique]],Évaluation!$E$18:$H$109,2,FALSE)</f>
        <v>0</v>
      </c>
      <c r="E36" s="17" t="str">
        <f>Évaluation!G64</f>
        <v>Applicable</v>
      </c>
      <c r="F36" s="17" t="str">
        <f>VLOOKUP(Tabla1[[#This Row],[Numéro de la norme de pratique]],Évaluation!$E$18:$H$109,4,FALSE)</f>
        <v>-</v>
      </c>
      <c r="G36" s="38" t="s">
        <v>186</v>
      </c>
      <c r="H36" s="38" t="s">
        <v>58</v>
      </c>
      <c r="I36" s="40" t="s">
        <v>197</v>
      </c>
      <c r="J36" s="42" t="s">
        <v>198</v>
      </c>
      <c r="K36" s="42" t="s">
        <v>189</v>
      </c>
      <c r="L36"/>
    </row>
    <row r="37" spans="4:12" ht="86.4" x14ac:dyDescent="0.3">
      <c r="D37" s="17">
        <f>VLOOKUP(Tabla1[[#This Row],[Numéro de la norme de pratique]],Évaluation!$E$18:$H$109,2,FALSE)</f>
        <v>0</v>
      </c>
      <c r="E37" s="17" t="str">
        <f>Évaluation!G65</f>
        <v>Applicable</v>
      </c>
      <c r="F37" s="17" t="str">
        <f>VLOOKUP(Tabla1[[#This Row],[Numéro de la norme de pratique]],Évaluation!$E$18:$H$109,4,FALSE)</f>
        <v>-</v>
      </c>
      <c r="G37" s="38" t="s">
        <v>186</v>
      </c>
      <c r="H37" s="38" t="s">
        <v>59</v>
      </c>
      <c r="I37" s="40" t="s">
        <v>199</v>
      </c>
      <c r="J37" s="42" t="s">
        <v>200</v>
      </c>
      <c r="K37" s="42" t="s">
        <v>189</v>
      </c>
      <c r="L37"/>
    </row>
    <row r="38" spans="4:12" ht="72" x14ac:dyDescent="0.3">
      <c r="D38" s="17">
        <f>VLOOKUP(Tabla1[[#This Row],[Numéro de la norme de pratique]],Évaluation!$E$18:$H$109,2,FALSE)</f>
        <v>0</v>
      </c>
      <c r="E38" s="17" t="str">
        <f>Évaluation!G66</f>
        <v>Applicable</v>
      </c>
      <c r="F38" s="17" t="str">
        <f>VLOOKUP(Tabla1[[#This Row],[Numéro de la norme de pratique]],Évaluation!$E$18:$H$109,4,FALSE)</f>
        <v>-</v>
      </c>
      <c r="G38" s="38" t="s">
        <v>186</v>
      </c>
      <c r="H38" s="38" t="s">
        <v>60</v>
      </c>
      <c r="I38" s="40" t="s">
        <v>201</v>
      </c>
      <c r="J38" s="42" t="s">
        <v>202</v>
      </c>
      <c r="K38" s="42" t="s">
        <v>189</v>
      </c>
      <c r="L38"/>
    </row>
    <row r="39" spans="4:12" ht="115.2" x14ac:dyDescent="0.3">
      <c r="D39" s="17">
        <f>VLOOKUP(Tabla1[[#This Row],[Numéro de la norme de pratique]],Évaluation!$E$18:$H$109,2,FALSE)</f>
        <v>0</v>
      </c>
      <c r="E39" s="17" t="str">
        <f>Évaluation!G67</f>
        <v>Applicable</v>
      </c>
      <c r="F39" s="17" t="str">
        <f>VLOOKUP(Tabla1[[#This Row],[Numéro de la norme de pratique]],Évaluation!$E$18:$H$109,4,FALSE)</f>
        <v>-</v>
      </c>
      <c r="G39" s="38" t="s">
        <v>186</v>
      </c>
      <c r="H39" s="38" t="s">
        <v>61</v>
      </c>
      <c r="I39" s="40" t="s">
        <v>203</v>
      </c>
      <c r="J39" s="42" t="s">
        <v>204</v>
      </c>
      <c r="K39" s="42" t="s">
        <v>189</v>
      </c>
      <c r="L39"/>
    </row>
    <row r="40" spans="4:12" ht="72" x14ac:dyDescent="0.3">
      <c r="D40" s="17">
        <f>VLOOKUP(Tabla1[[#This Row],[Numéro de la norme de pratique]],Évaluation!$E$18:$H$109,2,FALSE)</f>
        <v>0</v>
      </c>
      <c r="E40" s="17" t="str">
        <f>Évaluation!G68</f>
        <v>Applicable</v>
      </c>
      <c r="F40" s="17" t="str">
        <f>VLOOKUP(Tabla1[[#This Row],[Numéro de la norme de pratique]],Évaluation!$E$18:$H$109,4,FALSE)</f>
        <v>-</v>
      </c>
      <c r="G40" s="38" t="s">
        <v>186</v>
      </c>
      <c r="H40" s="38" t="s">
        <v>62</v>
      </c>
      <c r="I40" s="40" t="s">
        <v>205</v>
      </c>
      <c r="J40" s="42" t="s">
        <v>206</v>
      </c>
      <c r="K40" s="42" t="s">
        <v>189</v>
      </c>
      <c r="L40"/>
    </row>
    <row r="41" spans="4:12" ht="57.6" x14ac:dyDescent="0.3">
      <c r="D41" s="17">
        <f>VLOOKUP(Tabla1[[#This Row],[Numéro de la norme de pratique]],Évaluation!$E$18:$H$109,2,FALSE)</f>
        <v>0</v>
      </c>
      <c r="E41" s="17" t="str">
        <f>Évaluation!G69</f>
        <v>Applicable</v>
      </c>
      <c r="F41" s="17" t="str">
        <f>VLOOKUP(Tabla1[[#This Row],[Numéro de la norme de pratique]],Évaluation!$E$18:$H$109,4,FALSE)</f>
        <v>-</v>
      </c>
      <c r="G41" s="38" t="s">
        <v>186</v>
      </c>
      <c r="H41" s="38" t="s">
        <v>63</v>
      </c>
      <c r="I41" s="40" t="s">
        <v>207</v>
      </c>
      <c r="J41" s="42" t="s">
        <v>208</v>
      </c>
      <c r="K41" s="42" t="s">
        <v>189</v>
      </c>
      <c r="L41"/>
    </row>
    <row r="42" spans="4:12" ht="172.8" x14ac:dyDescent="0.3">
      <c r="D42" s="17">
        <f>VLOOKUP(Tabla1[[#This Row],[Numéro de la norme de pratique]],Évaluation!$E$18:$H$109,2,FALSE)</f>
        <v>0</v>
      </c>
      <c r="E42" s="17" t="str">
        <f>Évaluation!G70</f>
        <v>Applicable</v>
      </c>
      <c r="F42" s="17" t="str">
        <f>VLOOKUP(Tabla1[[#This Row],[Numéro de la norme de pratique]],Évaluation!$E$18:$H$109,4,FALSE)</f>
        <v>-</v>
      </c>
      <c r="G42" s="38" t="s">
        <v>186</v>
      </c>
      <c r="H42" s="38" t="s">
        <v>64</v>
      </c>
      <c r="I42" s="40" t="s">
        <v>209</v>
      </c>
      <c r="J42" s="42" t="s">
        <v>210</v>
      </c>
      <c r="K42" s="42" t="s">
        <v>189</v>
      </c>
      <c r="L42"/>
    </row>
    <row r="43" spans="4:12" ht="57.6" x14ac:dyDescent="0.3">
      <c r="D43" s="17">
        <f>VLOOKUP(Tabla1[[#This Row],[Numéro de la norme de pratique]],Évaluation!$E$18:$H$109,2,FALSE)</f>
        <v>0</v>
      </c>
      <c r="E43" s="17" t="str">
        <f>Évaluation!G71</f>
        <v>Applicable</v>
      </c>
      <c r="F43" s="17" t="str">
        <f>VLOOKUP(Tabla1[[#This Row],[Numéro de la norme de pratique]],Évaluation!$E$18:$H$109,4,FALSE)</f>
        <v>-</v>
      </c>
      <c r="G43" s="38" t="s">
        <v>186</v>
      </c>
      <c r="H43" s="38" t="s">
        <v>65</v>
      </c>
      <c r="I43" s="40" t="s">
        <v>211</v>
      </c>
      <c r="J43" s="42" t="s">
        <v>212</v>
      </c>
      <c r="K43" s="42" t="s">
        <v>189</v>
      </c>
      <c r="L43"/>
    </row>
    <row r="44" spans="4:12" ht="115.2" x14ac:dyDescent="0.3">
      <c r="D44" s="17">
        <f>VLOOKUP(Tabla1[[#This Row],[Numéro de la norme de pratique]],Évaluation!$E$18:$H$109,2,FALSE)</f>
        <v>0</v>
      </c>
      <c r="E44" s="17" t="str">
        <f>Évaluation!G76</f>
        <v>Applicable</v>
      </c>
      <c r="F44" s="17" t="str">
        <f>VLOOKUP(Tabla1[[#This Row],[Numéro de la norme de pratique]],Évaluation!$E$18:$H$109,4,FALSE)</f>
        <v>-</v>
      </c>
      <c r="G44" s="38" t="s">
        <v>213</v>
      </c>
      <c r="H44" s="38" t="s">
        <v>67</v>
      </c>
      <c r="I44" s="40" t="s">
        <v>214</v>
      </c>
      <c r="J44" s="42" t="s">
        <v>215</v>
      </c>
      <c r="K44" s="42" t="s">
        <v>216</v>
      </c>
      <c r="L44"/>
    </row>
    <row r="45" spans="4:12" ht="144" x14ac:dyDescent="0.3">
      <c r="D45" s="17">
        <f>VLOOKUP(Tabla1[[#This Row],[Numéro de la norme de pratique]],Évaluation!$E$18:$H$109,2,FALSE)</f>
        <v>0</v>
      </c>
      <c r="E45" s="17" t="str">
        <f>Évaluation!G77</f>
        <v>Applicable</v>
      </c>
      <c r="F45" s="17" t="str">
        <f>VLOOKUP(Tabla1[[#This Row],[Numéro de la norme de pratique]],Évaluation!$E$18:$H$109,4,FALSE)</f>
        <v>-</v>
      </c>
      <c r="G45" s="38" t="s">
        <v>213</v>
      </c>
      <c r="H45" s="38" t="s">
        <v>68</v>
      </c>
      <c r="I45" s="40" t="s">
        <v>217</v>
      </c>
      <c r="J45" s="42" t="s">
        <v>218</v>
      </c>
      <c r="K45" s="42" t="s">
        <v>216</v>
      </c>
      <c r="L45"/>
    </row>
    <row r="46" spans="4:12" ht="72" x14ac:dyDescent="0.3">
      <c r="D46" s="17">
        <f>VLOOKUP(Tabla1[[#This Row],[Numéro de la norme de pratique]],Évaluation!$E$18:$H$109,2,FALSE)</f>
        <v>0</v>
      </c>
      <c r="E46" s="17" t="str">
        <f>Évaluation!G78</f>
        <v>Applicable</v>
      </c>
      <c r="F46" s="17" t="str">
        <f>VLOOKUP(Tabla1[[#This Row],[Numéro de la norme de pratique]],Évaluation!$E$18:$H$109,4,FALSE)</f>
        <v>-</v>
      </c>
      <c r="G46" s="38" t="s">
        <v>213</v>
      </c>
      <c r="H46" s="38" t="s">
        <v>69</v>
      </c>
      <c r="I46" s="40" t="s">
        <v>219</v>
      </c>
      <c r="J46" s="42" t="s">
        <v>220</v>
      </c>
      <c r="K46" s="42" t="s">
        <v>216</v>
      </c>
      <c r="L46"/>
    </row>
    <row r="47" spans="4:12" ht="230.4" x14ac:dyDescent="0.3">
      <c r="D47" s="17">
        <f>VLOOKUP(Tabla1[[#This Row],[Numéro de la norme de pratique]],Évaluation!$E$18:$H$109,2,FALSE)</f>
        <v>0</v>
      </c>
      <c r="E47" s="17" t="str">
        <f>Évaluation!G79</f>
        <v>Non applicable</v>
      </c>
      <c r="F47" s="17" t="str">
        <f>VLOOKUP(Tabla1[[#This Row],[Numéro de la norme de pratique]],Évaluation!$E$18:$H$109,4,FALSE)</f>
        <v>-</v>
      </c>
      <c r="G47" s="38" t="s">
        <v>213</v>
      </c>
      <c r="H47" s="38" t="s">
        <v>70</v>
      </c>
      <c r="I47" s="40" t="s">
        <v>221</v>
      </c>
      <c r="J47" s="42" t="s">
        <v>222</v>
      </c>
      <c r="K47" s="42" t="s">
        <v>216</v>
      </c>
      <c r="L47"/>
    </row>
    <row r="48" spans="4:12" ht="115.2" x14ac:dyDescent="0.3">
      <c r="D48" s="17">
        <f>VLOOKUP(Tabla1[[#This Row],[Numéro de la norme de pratique]],Évaluation!$E$18:$H$109,2,FALSE)</f>
        <v>0</v>
      </c>
      <c r="E48" s="17" t="str">
        <f>Évaluation!G80</f>
        <v>Applicable</v>
      </c>
      <c r="F48" s="17" t="str">
        <f>VLOOKUP(Tabla1[[#This Row],[Numéro de la norme de pratique]],Évaluation!$E$18:$H$109,4,FALSE)</f>
        <v>-</v>
      </c>
      <c r="G48" s="38" t="s">
        <v>213</v>
      </c>
      <c r="H48" s="38" t="s">
        <v>71</v>
      </c>
      <c r="I48" s="40" t="s">
        <v>223</v>
      </c>
      <c r="J48" s="42" t="s">
        <v>224</v>
      </c>
      <c r="K48" s="42" t="s">
        <v>216</v>
      </c>
      <c r="L48"/>
    </row>
    <row r="49" spans="4:12" ht="144" x14ac:dyDescent="0.3">
      <c r="D49" s="17">
        <f>VLOOKUP(Tabla1[[#This Row],[Numéro de la norme de pratique]],Évaluation!$E$18:$H$109,2,FALSE)</f>
        <v>0</v>
      </c>
      <c r="E49" s="17" t="str">
        <f>Évaluation!G81</f>
        <v>Applicable</v>
      </c>
      <c r="F49" s="17" t="str">
        <f>VLOOKUP(Tabla1[[#This Row],[Numéro de la norme de pratique]],Évaluation!$E$18:$H$109,4,FALSE)</f>
        <v>-</v>
      </c>
      <c r="G49" s="38" t="s">
        <v>213</v>
      </c>
      <c r="H49" s="38" t="s">
        <v>72</v>
      </c>
      <c r="I49" s="40" t="s">
        <v>225</v>
      </c>
      <c r="J49" s="42" t="s">
        <v>226</v>
      </c>
      <c r="K49" s="42" t="s">
        <v>227</v>
      </c>
      <c r="L49"/>
    </row>
    <row r="50" spans="4:12" ht="115.2" x14ac:dyDescent="0.3">
      <c r="D50" s="17">
        <f>VLOOKUP(Tabla1[[#This Row],[Numéro de la norme de pratique]],Évaluation!$E$18:$H$109,2,FALSE)</f>
        <v>0</v>
      </c>
      <c r="E50" s="17" t="str">
        <f>Évaluation!G82</f>
        <v>Applicable</v>
      </c>
      <c r="F50" s="17" t="str">
        <f>VLOOKUP(Tabla1[[#This Row],[Numéro de la norme de pratique]],Évaluation!$E$18:$H$109,4,FALSE)</f>
        <v>-</v>
      </c>
      <c r="G50" s="38" t="s">
        <v>213</v>
      </c>
      <c r="H50" s="38" t="s">
        <v>73</v>
      </c>
      <c r="I50" s="40" t="s">
        <v>228</v>
      </c>
      <c r="J50" s="42" t="s">
        <v>229</v>
      </c>
      <c r="K50" s="42" t="s">
        <v>189</v>
      </c>
      <c r="L50"/>
    </row>
    <row r="51" spans="4:12" ht="86.4" x14ac:dyDescent="0.3">
      <c r="D51" s="17">
        <f>VLOOKUP(Tabla1[[#This Row],[Numéro de la norme de pratique]],Évaluation!$E$18:$H$109,2,FALSE)</f>
        <v>0</v>
      </c>
      <c r="E51" s="17" t="str">
        <f>Évaluation!G83</f>
        <v>Non applicable</v>
      </c>
      <c r="F51" s="17" t="str">
        <f>VLOOKUP(Tabla1[[#This Row],[Numéro de la norme de pratique]],Évaluation!$E$18:$H$109,4,FALSE)</f>
        <v>-</v>
      </c>
      <c r="G51" s="38" t="s">
        <v>213</v>
      </c>
      <c r="H51" s="38" t="s">
        <v>74</v>
      </c>
      <c r="I51" s="40" t="s">
        <v>230</v>
      </c>
      <c r="J51" s="42" t="s">
        <v>231</v>
      </c>
      <c r="K51" s="42" t="s">
        <v>216</v>
      </c>
      <c r="L51"/>
    </row>
    <row r="52" spans="4:12" ht="43.2" x14ac:dyDescent="0.3">
      <c r="D52" s="17">
        <f>VLOOKUP(Tabla1[[#This Row],[Numéro de la norme de pratique]],Évaluation!$E$18:$H$109,2,FALSE)</f>
        <v>0</v>
      </c>
      <c r="E52" s="17" t="str">
        <f>Évaluation!G84</f>
        <v>Non applicable</v>
      </c>
      <c r="F52" s="17" t="str">
        <f>VLOOKUP(Tabla1[[#This Row],[Numéro de la norme de pratique]],Évaluation!$E$18:$H$109,4,FALSE)</f>
        <v>-</v>
      </c>
      <c r="G52" s="38" t="s">
        <v>213</v>
      </c>
      <c r="H52" s="38" t="s">
        <v>75</v>
      </c>
      <c r="I52" s="40" t="s">
        <v>232</v>
      </c>
      <c r="J52" s="42" t="s">
        <v>233</v>
      </c>
      <c r="K52" s="42" t="s">
        <v>216</v>
      </c>
      <c r="L52"/>
    </row>
    <row r="53" spans="4:12" ht="72" x14ac:dyDescent="0.3">
      <c r="D53" s="17">
        <f>VLOOKUP(Tabla1[[#This Row],[Numéro de la norme de pratique]],Évaluation!$E$18:$H$109,2,FALSE)</f>
        <v>0</v>
      </c>
      <c r="E53" s="17" t="str">
        <f>Évaluation!G85</f>
        <v>Applicable</v>
      </c>
      <c r="F53" s="17" t="str">
        <f>VLOOKUP(Tabla1[[#This Row],[Numéro de la norme de pratique]],Évaluation!$E$18:$H$109,4,FALSE)</f>
        <v>-</v>
      </c>
      <c r="G53" s="38" t="s">
        <v>213</v>
      </c>
      <c r="H53" s="38" t="s">
        <v>76</v>
      </c>
      <c r="I53" s="40" t="s">
        <v>234</v>
      </c>
      <c r="J53" s="42" t="s">
        <v>235</v>
      </c>
      <c r="K53" s="42" t="s">
        <v>216</v>
      </c>
      <c r="L53"/>
    </row>
    <row r="54" spans="4:12" ht="86.4" x14ac:dyDescent="0.3">
      <c r="D54" s="17">
        <f>VLOOKUP(Tabla1[[#This Row],[Numéro de la norme de pratique]],Évaluation!$E$18:$H$109,2,FALSE)</f>
        <v>0</v>
      </c>
      <c r="E54" s="17" t="str">
        <f>Évaluation!G90</f>
        <v>Applicable</v>
      </c>
      <c r="F54" s="17" t="str">
        <f>VLOOKUP(Tabla1[[#This Row],[Numéro de la norme de pratique]],Évaluation!$E$18:$H$109,4,FALSE)</f>
        <v>-</v>
      </c>
      <c r="G54" s="38" t="s">
        <v>236</v>
      </c>
      <c r="H54" s="38" t="s">
        <v>78</v>
      </c>
      <c r="I54" s="40" t="s">
        <v>237</v>
      </c>
      <c r="J54" s="42" t="s">
        <v>238</v>
      </c>
      <c r="K54" s="42" t="s">
        <v>239</v>
      </c>
      <c r="L54"/>
    </row>
    <row r="55" spans="4:12" ht="115.2" x14ac:dyDescent="0.3">
      <c r="D55" s="17">
        <f>VLOOKUP(Tabla1[[#This Row],[Numéro de la norme de pratique]],Évaluation!$E$18:$H$109,2,FALSE)</f>
        <v>0</v>
      </c>
      <c r="E55" s="17" t="str">
        <f>Évaluation!G91</f>
        <v>Applicable</v>
      </c>
      <c r="F55" s="17" t="str">
        <f>VLOOKUP(Tabla1[[#This Row],[Numéro de la norme de pratique]],Évaluation!$E$18:$H$109,4,FALSE)</f>
        <v>-</v>
      </c>
      <c r="G55" s="38" t="s">
        <v>236</v>
      </c>
      <c r="H55" s="38" t="s">
        <v>79</v>
      </c>
      <c r="I55" s="40" t="s">
        <v>240</v>
      </c>
      <c r="J55" s="42" t="s">
        <v>241</v>
      </c>
      <c r="K55" s="42" t="s">
        <v>239</v>
      </c>
      <c r="L55"/>
    </row>
    <row r="56" spans="4:12" ht="100.8" x14ac:dyDescent="0.3">
      <c r="D56" s="17">
        <f>VLOOKUP(Tabla1[[#This Row],[Numéro de la norme de pratique]],Évaluation!$E$18:$H$109,2,FALSE)</f>
        <v>0</v>
      </c>
      <c r="E56" s="17" t="str">
        <f>Évaluation!G92</f>
        <v>Applicable</v>
      </c>
      <c r="F56" s="17" t="str">
        <f>VLOOKUP(Tabla1[[#This Row],[Numéro de la norme de pratique]],Évaluation!$E$18:$H$109,4,FALSE)</f>
        <v>-</v>
      </c>
      <c r="G56" s="38" t="s">
        <v>236</v>
      </c>
      <c r="H56" s="38" t="s">
        <v>80</v>
      </c>
      <c r="I56" s="40" t="s">
        <v>242</v>
      </c>
      <c r="J56" s="42" t="s">
        <v>243</v>
      </c>
      <c r="K56" s="42" t="s">
        <v>239</v>
      </c>
      <c r="L56"/>
    </row>
    <row r="57" spans="4:12" ht="72" x14ac:dyDescent="0.3">
      <c r="D57" s="17">
        <f>VLOOKUP(Tabla1[[#This Row],[Numéro de la norme de pratique]],Évaluation!$E$18:$H$109,2,FALSE)</f>
        <v>0</v>
      </c>
      <c r="E57" s="17" t="str">
        <f>Évaluation!G93</f>
        <v>Non applicable</v>
      </c>
      <c r="F57" s="17" t="str">
        <f>VLOOKUP(Tabla1[[#This Row],[Numéro de la norme de pratique]],Évaluation!$E$18:$H$109,4,FALSE)</f>
        <v>-</v>
      </c>
      <c r="G57" s="38" t="s">
        <v>236</v>
      </c>
      <c r="H57" s="38" t="s">
        <v>81</v>
      </c>
      <c r="I57" s="40" t="s">
        <v>244</v>
      </c>
      <c r="J57" s="42" t="s">
        <v>245</v>
      </c>
      <c r="K57" s="42" t="s">
        <v>239</v>
      </c>
      <c r="L57"/>
    </row>
    <row r="58" spans="4:12" ht="115.2" x14ac:dyDescent="0.3">
      <c r="D58" s="17">
        <f>VLOOKUP(Tabla1[[#This Row],[Numéro de la norme de pratique]],Évaluation!$E$18:$H$109,2,FALSE)</f>
        <v>0</v>
      </c>
      <c r="E58" s="17" t="str">
        <f>Évaluation!G94</f>
        <v>Applicable</v>
      </c>
      <c r="F58" s="17" t="str">
        <f>VLOOKUP(Tabla1[[#This Row],[Numéro de la norme de pratique]],Évaluation!$E$18:$H$109,4,FALSE)</f>
        <v>-</v>
      </c>
      <c r="G58" s="38" t="s">
        <v>236</v>
      </c>
      <c r="H58" s="38" t="s">
        <v>82</v>
      </c>
      <c r="I58" s="40" t="s">
        <v>246</v>
      </c>
      <c r="J58" s="42" t="s">
        <v>247</v>
      </c>
      <c r="K58" s="42" t="s">
        <v>239</v>
      </c>
      <c r="L58"/>
    </row>
    <row r="59" spans="4:12" ht="86.4" x14ac:dyDescent="0.3">
      <c r="D59" s="17">
        <f>VLOOKUP(Tabla1[[#This Row],[Numéro de la norme de pratique]],Évaluation!$E$18:$H$109,2,FALSE)</f>
        <v>0</v>
      </c>
      <c r="E59" s="17" t="str">
        <f>Évaluation!G95</f>
        <v>Applicable</v>
      </c>
      <c r="F59" s="17" t="str">
        <f>VLOOKUP(Tabla1[[#This Row],[Numéro de la norme de pratique]],Évaluation!$E$18:$H$109,4,FALSE)</f>
        <v>-</v>
      </c>
      <c r="G59" s="38" t="s">
        <v>236</v>
      </c>
      <c r="H59" s="38" t="s">
        <v>83</v>
      </c>
      <c r="I59" s="40" t="s">
        <v>248</v>
      </c>
      <c r="J59" s="42" t="s">
        <v>249</v>
      </c>
      <c r="K59" s="42" t="s">
        <v>239</v>
      </c>
      <c r="L59"/>
    </row>
    <row r="60" spans="4:12" ht="115.2" x14ac:dyDescent="0.3">
      <c r="D60" s="17">
        <f>VLOOKUP(Tabla1[[#This Row],[Numéro de la norme de pratique]],Évaluation!$E$18:$H$109,2,FALSE)</f>
        <v>0</v>
      </c>
      <c r="E60" s="17" t="str">
        <f>Évaluation!G96</f>
        <v>Applicable</v>
      </c>
      <c r="F60" s="17" t="str">
        <f>VLOOKUP(Tabla1[[#This Row],[Numéro de la norme de pratique]],Évaluation!$E$18:$H$109,4,FALSE)</f>
        <v>-</v>
      </c>
      <c r="G60" s="38" t="s">
        <v>236</v>
      </c>
      <c r="H60" s="38" t="s">
        <v>84</v>
      </c>
      <c r="I60" s="40" t="s">
        <v>250</v>
      </c>
      <c r="J60" s="42" t="s">
        <v>251</v>
      </c>
      <c r="K60" s="42" t="s">
        <v>239</v>
      </c>
      <c r="L60"/>
    </row>
    <row r="61" spans="4:12" ht="72" x14ac:dyDescent="0.3">
      <c r="D61" s="17">
        <f>VLOOKUP(Tabla1[[#This Row],[Numéro de la norme de pratique]],Évaluation!$E$18:$H$109,2,FALSE)</f>
        <v>0</v>
      </c>
      <c r="E61" s="17" t="str">
        <f>Évaluation!G97</f>
        <v>Non applicable</v>
      </c>
      <c r="F61" s="17" t="str">
        <f>VLOOKUP(Tabla1[[#This Row],[Numéro de la norme de pratique]],Évaluation!$E$18:$H$109,4,FALSE)</f>
        <v>-</v>
      </c>
      <c r="G61" s="38" t="s">
        <v>236</v>
      </c>
      <c r="H61" s="38" t="s">
        <v>85</v>
      </c>
      <c r="I61" s="40" t="s">
        <v>252</v>
      </c>
      <c r="J61" s="42" t="s">
        <v>253</v>
      </c>
      <c r="K61" s="42" t="s">
        <v>239</v>
      </c>
      <c r="L61"/>
    </row>
    <row r="62" spans="4:12" ht="86.4" x14ac:dyDescent="0.3">
      <c r="D62" s="17">
        <f>VLOOKUP(Tabla1[[#This Row],[Numéro de la norme de pratique]],Évaluation!$E$18:$H$109,2,FALSE)</f>
        <v>0</v>
      </c>
      <c r="E62" s="17" t="str">
        <f>Évaluation!G98</f>
        <v>Non applicable</v>
      </c>
      <c r="F62" s="17" t="str">
        <f>VLOOKUP(Tabla1[[#This Row],[Numéro de la norme de pratique]],Évaluation!$E$18:$H$109,4,FALSE)</f>
        <v>-</v>
      </c>
      <c r="G62" s="38" t="s">
        <v>236</v>
      </c>
      <c r="H62" s="38" t="s">
        <v>86</v>
      </c>
      <c r="I62" s="40" t="s">
        <v>254</v>
      </c>
      <c r="J62" s="38" t="s">
        <v>255</v>
      </c>
      <c r="K62" s="42" t="s">
        <v>239</v>
      </c>
      <c r="L62"/>
    </row>
    <row r="63" spans="4:12" ht="115.2" x14ac:dyDescent="0.3">
      <c r="D63" s="17">
        <f>VLOOKUP(Tabla1[[#This Row],[Numéro de la norme de pratique]],Évaluation!$E$18:$H$109,2,FALSE)</f>
        <v>0</v>
      </c>
      <c r="E63" s="17" t="str">
        <f>Évaluation!G103</f>
        <v>Applicable</v>
      </c>
      <c r="F63" s="17" t="str">
        <f>VLOOKUP(Tabla1[[#This Row],[Numéro de la norme de pratique]],Évaluation!$E$18:$H$109,4,FALSE)</f>
        <v>-</v>
      </c>
      <c r="G63" s="38" t="s">
        <v>256</v>
      </c>
      <c r="H63" s="38" t="s">
        <v>88</v>
      </c>
      <c r="I63" s="40" t="s">
        <v>257</v>
      </c>
      <c r="J63" s="42" t="s">
        <v>258</v>
      </c>
      <c r="K63" s="42" t="s">
        <v>111</v>
      </c>
      <c r="L63"/>
    </row>
    <row r="64" spans="4:12" ht="57.6" x14ac:dyDescent="0.3">
      <c r="D64" s="17">
        <f>VLOOKUP(Tabla1[[#This Row],[Numéro de la norme de pratique]],Évaluation!$E$18:$H$109,2,FALSE)</f>
        <v>0</v>
      </c>
      <c r="E64" s="17" t="str">
        <f>Évaluation!G104</f>
        <v>Applicable</v>
      </c>
      <c r="F64" s="17" t="str">
        <f>VLOOKUP(Tabla1[[#This Row],[Numéro de la norme de pratique]],Évaluation!$E$18:$H$109,4,FALSE)</f>
        <v>-</v>
      </c>
      <c r="G64" s="38" t="s">
        <v>256</v>
      </c>
      <c r="H64" s="38" t="s">
        <v>89</v>
      </c>
      <c r="I64" s="40" t="s">
        <v>259</v>
      </c>
      <c r="J64" s="42" t="s">
        <v>260</v>
      </c>
      <c r="K64" s="42" t="s">
        <v>111</v>
      </c>
      <c r="L64"/>
    </row>
    <row r="65" spans="4:12" ht="86.4" x14ac:dyDescent="0.3">
      <c r="D65" s="17">
        <f>VLOOKUP(Tabla1[[#This Row],[Numéro de la norme de pratique]],Évaluation!$E$18:$H$109,2,FALSE)</f>
        <v>0</v>
      </c>
      <c r="E65" s="17" t="str">
        <f>Évaluation!G105</f>
        <v>Applicable</v>
      </c>
      <c r="F65" s="17" t="str">
        <f>VLOOKUP(Tabla1[[#This Row],[Numéro de la norme de pratique]],Évaluation!$E$18:$H$109,4,FALSE)</f>
        <v>-</v>
      </c>
      <c r="G65" s="38" t="s">
        <v>256</v>
      </c>
      <c r="H65" s="38" t="s">
        <v>90</v>
      </c>
      <c r="I65" s="40" t="s">
        <v>261</v>
      </c>
      <c r="J65" s="42" t="s">
        <v>262</v>
      </c>
      <c r="K65" s="42" t="s">
        <v>111</v>
      </c>
      <c r="L65"/>
    </row>
    <row r="66" spans="4:12" ht="100.8" x14ac:dyDescent="0.3">
      <c r="D66" s="17">
        <f>VLOOKUP(Tabla1[[#This Row],[Numéro de la norme de pratique]],Évaluation!$E$18:$H$109,2,FALSE)</f>
        <v>0</v>
      </c>
      <c r="E66" s="17" t="str">
        <f>Évaluation!G106</f>
        <v>Non applicable</v>
      </c>
      <c r="F66" s="17" t="str">
        <f>VLOOKUP(Tabla1[[#This Row],[Numéro de la norme de pratique]],Évaluation!$E$18:$H$109,4,FALSE)</f>
        <v>-</v>
      </c>
      <c r="G66" s="38" t="s">
        <v>256</v>
      </c>
      <c r="H66" s="38" t="s">
        <v>91</v>
      </c>
      <c r="I66" s="40" t="s">
        <v>263</v>
      </c>
      <c r="J66" s="42" t="s">
        <v>264</v>
      </c>
      <c r="K66" s="42" t="s">
        <v>189</v>
      </c>
      <c r="L66"/>
    </row>
    <row r="67" spans="4:12" ht="86.4" x14ac:dyDescent="0.3">
      <c r="D67" s="17">
        <f>VLOOKUP(Tabla1[[#This Row],[Numéro de la norme de pratique]],Évaluation!$E$18:$H$109,2,FALSE)</f>
        <v>0</v>
      </c>
      <c r="E67" s="17" t="str">
        <f>Évaluation!G107</f>
        <v>Applicable</v>
      </c>
      <c r="F67" s="17" t="str">
        <f>VLOOKUP(Tabla1[[#This Row],[Numéro de la norme de pratique]],Évaluation!$E$18:$H$109,4,FALSE)</f>
        <v>-</v>
      </c>
      <c r="G67" s="38" t="s">
        <v>256</v>
      </c>
      <c r="H67" s="38" t="s">
        <v>92</v>
      </c>
      <c r="I67" s="40" t="s">
        <v>265</v>
      </c>
      <c r="J67" s="42" t="s">
        <v>266</v>
      </c>
      <c r="K67" s="42" t="s">
        <v>189</v>
      </c>
      <c r="L67"/>
    </row>
    <row r="68" spans="4:12" ht="57.6" x14ac:dyDescent="0.3">
      <c r="D68" s="17">
        <f>VLOOKUP(Tabla1[[#This Row],[Numéro de la norme de pratique]],Évaluation!$E$18:$H$109,2,FALSE)</f>
        <v>0</v>
      </c>
      <c r="E68" s="17" t="str">
        <f>Évaluation!G108</f>
        <v>Applicable</v>
      </c>
      <c r="F68" s="17" t="str">
        <f>VLOOKUP(Tabla1[[#This Row],[Numéro de la norme de pratique]],Évaluation!$E$18:$H$109,4,FALSE)</f>
        <v>-</v>
      </c>
      <c r="G68" s="38" t="s">
        <v>256</v>
      </c>
      <c r="H68" s="38" t="s">
        <v>93</v>
      </c>
      <c r="I68" s="40" t="s">
        <v>267</v>
      </c>
      <c r="J68" s="42" t="s">
        <v>268</v>
      </c>
      <c r="K68" s="42" t="s">
        <v>269</v>
      </c>
      <c r="L68"/>
    </row>
    <row r="69" spans="4:12" ht="57.6" x14ac:dyDescent="0.3">
      <c r="D69" s="17">
        <f>VLOOKUP(Tabla1[[#This Row],[Numéro de la norme de pratique]],Évaluation!$E$18:$H$109,2,FALSE)</f>
        <v>0</v>
      </c>
      <c r="E69" s="17" t="str">
        <f>Évaluation!G109</f>
        <v>Applicable</v>
      </c>
      <c r="F69" s="17" t="str">
        <f>VLOOKUP(Tabla1[[#This Row],[Numéro de la norme de pratique]],Évaluation!$E$18:$H$109,4,FALSE)</f>
        <v>-</v>
      </c>
      <c r="G69" s="38" t="s">
        <v>256</v>
      </c>
      <c r="H69" s="38" t="s">
        <v>94</v>
      </c>
      <c r="I69" s="40" t="s">
        <v>270</v>
      </c>
      <c r="J69" s="42" t="s">
        <v>271</v>
      </c>
      <c r="K69" s="42" t="s">
        <v>189</v>
      </c>
      <c r="L69"/>
    </row>
  </sheetData>
  <sheetProtection sheet="1" objects="1" scenarios="1"/>
  <conditionalFormatting sqref="F1:F1048576">
    <cfRule type="containsText" dxfId="11" priority="7" operator="containsText" text="Entièrement mis en œuvre">
      <formula>NOT(ISERROR(SEARCH("Entièrement mis en œuvre",F1)))</formula>
    </cfRule>
    <cfRule type="containsText" dxfId="10" priority="8" operator="containsText" text="Non mis en œuvre">
      <formula>NOT(ISERROR(SEARCH("Non mis en œuvre",F1)))</formula>
    </cfRule>
  </conditionalFormatting>
  <conditionalFormatting sqref="F2:F69">
    <cfRule type="containsText" dxfId="9" priority="5" operator="containsText" text="Partiellement mis en œuvre (non satisfaisant)">
      <formula>NOT(ISERROR(SEARCH("Partiellement mis en œuvre (non satisfaisant)",F2)))</formula>
    </cfRule>
    <cfRule type="containsText" dxfId="8" priority="6" operator="containsText" text="Partiellement mis en œuvre (satisfaisant)">
      <formula>NOT(ISERROR(SEARCH("Partiellement mis en œuvre (satisfaisant)",F2)))</formula>
    </cfRule>
  </conditionalFormatting>
  <pageMargins left="0.7" right="0.7" top="0.75" bottom="0.75" header="0.3" footer="0.3"/>
  <pageSetup paperSize="9" orientation="portrait" horizontalDpi="1200" verticalDpi="120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EDEDFBFD-8202-4B83-9DA8-590EBB2A1D10}">
            <xm:f>NOT(ISERROR(SEARCH("-",F1)))</xm:f>
            <xm:f>"-"</xm:f>
            <x14:dxf>
              <fill>
                <patternFill>
                  <bgColor theme="0" tint="-0.24994659260841701"/>
                </patternFill>
              </fill>
            </x14:dxf>
          </x14:cfRule>
          <xm:sqref>F1:F1048576</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N61"/>
  <sheetViews>
    <sheetView topLeftCell="AR1" zoomScale="85" zoomScaleNormal="85" workbookViewId="0">
      <selection activeCell="BF16" sqref="BF16"/>
    </sheetView>
    <sheetView workbookViewId="1"/>
  </sheetViews>
  <sheetFormatPr defaultColWidth="11" defaultRowHeight="14.4" x14ac:dyDescent="0.3"/>
  <cols>
    <col min="2" max="2" width="16.7265625" customWidth="1"/>
    <col min="3" max="3" width="36.26953125" bestFit="1" customWidth="1"/>
    <col min="22" max="22" width="20.08984375" bestFit="1" customWidth="1"/>
    <col min="30" max="30" width="20.08984375" bestFit="1" customWidth="1"/>
    <col min="57" max="57" width="21.08984375" customWidth="1"/>
    <col min="61" max="61" width="19.36328125" bestFit="1" customWidth="1"/>
  </cols>
  <sheetData>
    <row r="1" spans="1:66" x14ac:dyDescent="0.3">
      <c r="A1" s="1" t="s">
        <v>272</v>
      </c>
      <c r="B1" s="1" t="s">
        <v>273</v>
      </c>
      <c r="C1" s="1" t="s">
        <v>274</v>
      </c>
      <c r="D1" s="1" t="s">
        <v>275</v>
      </c>
      <c r="E1" s="1" t="s">
        <v>100</v>
      </c>
      <c r="F1" s="1" t="s">
        <v>276</v>
      </c>
      <c r="G1" s="1" t="s">
        <v>277</v>
      </c>
      <c r="H1" s="1"/>
      <c r="I1" s="1" t="s">
        <v>272</v>
      </c>
      <c r="J1" s="1" t="s">
        <v>273</v>
      </c>
      <c r="K1" s="1" t="s">
        <v>274</v>
      </c>
      <c r="L1" s="1" t="s">
        <v>275</v>
      </c>
      <c r="M1" s="1" t="s">
        <v>100</v>
      </c>
      <c r="N1" s="1" t="s">
        <v>276</v>
      </c>
      <c r="O1" s="1" t="s">
        <v>277</v>
      </c>
      <c r="P1" s="1"/>
      <c r="Q1" s="1" t="s">
        <v>272</v>
      </c>
      <c r="R1" s="1" t="s">
        <v>273</v>
      </c>
      <c r="S1" s="1" t="s">
        <v>274</v>
      </c>
      <c r="T1" s="1" t="s">
        <v>275</v>
      </c>
      <c r="U1" s="1" t="s">
        <v>100</v>
      </c>
      <c r="V1" s="1" t="s">
        <v>276</v>
      </c>
      <c r="W1" s="1" t="s">
        <v>277</v>
      </c>
      <c r="X1" s="1"/>
      <c r="Y1" s="1" t="s">
        <v>272</v>
      </c>
      <c r="Z1" s="1" t="s">
        <v>273</v>
      </c>
      <c r="AA1" s="1" t="s">
        <v>274</v>
      </c>
      <c r="AB1" s="1" t="s">
        <v>275</v>
      </c>
      <c r="AC1" s="1" t="s">
        <v>100</v>
      </c>
      <c r="AD1" s="1" t="s">
        <v>276</v>
      </c>
      <c r="AE1" s="1" t="s">
        <v>277</v>
      </c>
      <c r="AF1" s="1"/>
      <c r="AG1" s="1" t="s">
        <v>272</v>
      </c>
      <c r="AH1" s="1" t="s">
        <v>273</v>
      </c>
      <c r="AI1" s="1" t="s">
        <v>274</v>
      </c>
      <c r="AJ1" s="1" t="s">
        <v>275</v>
      </c>
      <c r="AK1" s="1" t="s">
        <v>100</v>
      </c>
      <c r="AL1" s="1" t="s">
        <v>276</v>
      </c>
      <c r="AM1" s="1" t="s">
        <v>277</v>
      </c>
      <c r="AN1" s="1"/>
      <c r="AO1" s="1" t="s">
        <v>272</v>
      </c>
      <c r="AP1" s="1" t="s">
        <v>273</v>
      </c>
      <c r="AQ1" s="1" t="s">
        <v>274</v>
      </c>
      <c r="AR1" s="1" t="s">
        <v>275</v>
      </c>
      <c r="AS1" s="1" t="s">
        <v>100</v>
      </c>
      <c r="AT1" s="1" t="s">
        <v>276</v>
      </c>
      <c r="AU1" s="1" t="s">
        <v>277</v>
      </c>
      <c r="AV1" s="1"/>
      <c r="AW1" s="1" t="s">
        <v>272</v>
      </c>
      <c r="AX1" s="1" t="s">
        <v>273</v>
      </c>
      <c r="AY1" s="1" t="s">
        <v>274</v>
      </c>
      <c r="AZ1" s="1" t="s">
        <v>275</v>
      </c>
      <c r="BA1" s="1" t="s">
        <v>100</v>
      </c>
      <c r="BB1" s="1" t="s">
        <v>276</v>
      </c>
      <c r="BC1" s="1" t="s">
        <v>277</v>
      </c>
      <c r="BE1" s="1" t="s">
        <v>278</v>
      </c>
      <c r="BG1" s="1" t="s">
        <v>277</v>
      </c>
      <c r="BI1" s="1" t="s">
        <v>279</v>
      </c>
      <c r="BJ1" s="1" t="s">
        <v>280</v>
      </c>
      <c r="BL1" s="1" t="s">
        <v>281</v>
      </c>
      <c r="BN1" s="1" t="s">
        <v>282</v>
      </c>
    </row>
    <row r="2" spans="1:66" x14ac:dyDescent="0.3">
      <c r="A2">
        <v>1</v>
      </c>
      <c r="B2" t="s">
        <v>283</v>
      </c>
      <c r="C2" t="s">
        <v>9</v>
      </c>
      <c r="D2" t="s">
        <v>8</v>
      </c>
      <c r="E2" t="s">
        <v>105</v>
      </c>
      <c r="F2" t="str">
        <f>CONCATENATE(B2,"-",D2)</f>
        <v>Phase institutionnel (Toutes les normes)-Norme 1</v>
      </c>
      <c r="G2" t="s">
        <v>277</v>
      </c>
      <c r="I2">
        <v>1</v>
      </c>
      <c r="J2" t="s">
        <v>283</v>
      </c>
      <c r="K2" t="s">
        <v>30</v>
      </c>
      <c r="L2" t="s">
        <v>8</v>
      </c>
      <c r="M2" t="s">
        <v>133</v>
      </c>
      <c r="N2" t="str">
        <f t="shared" ref="N2:N41" si="0">CONCATENATE(J2,"-",L2)</f>
        <v>Phase institutionnel (Toutes les normes)-Norme 1</v>
      </c>
      <c r="O2" t="s">
        <v>277</v>
      </c>
      <c r="Q2">
        <v>1</v>
      </c>
      <c r="R2" t="s">
        <v>283</v>
      </c>
      <c r="S2" t="s">
        <v>39</v>
      </c>
      <c r="T2" t="s">
        <v>8</v>
      </c>
      <c r="U2" t="s">
        <v>156</v>
      </c>
      <c r="V2" t="str">
        <f>CONCATENATE(R2,"-",T2)</f>
        <v>Phase institutionnel (Toutes les normes)-Norme 1</v>
      </c>
      <c r="W2" t="s">
        <v>277</v>
      </c>
      <c r="Y2">
        <v>1</v>
      </c>
      <c r="Z2" t="s">
        <v>283</v>
      </c>
      <c r="AA2" t="s">
        <v>54</v>
      </c>
      <c r="AB2" t="s">
        <v>8</v>
      </c>
      <c r="AC2" t="s">
        <v>186</v>
      </c>
      <c r="AD2" t="str">
        <f t="shared" ref="AD2:AD33" si="1">CONCATENATE(Z2,"-",AB2)</f>
        <v>Phase institutionnel (Toutes les normes)-Norme 1</v>
      </c>
      <c r="AE2" t="s">
        <v>277</v>
      </c>
      <c r="AG2">
        <v>1</v>
      </c>
      <c r="AH2" t="s">
        <v>283</v>
      </c>
      <c r="AI2" t="s">
        <v>67</v>
      </c>
      <c r="AJ2" t="s">
        <v>8</v>
      </c>
      <c r="AK2" t="s">
        <v>213</v>
      </c>
      <c r="AL2" t="str">
        <f t="shared" ref="AL2:AL33" si="2">CONCATENATE(AH2,"-",AJ2)</f>
        <v>Phase institutionnel (Toutes les normes)-Norme 1</v>
      </c>
      <c r="AM2" t="s">
        <v>277</v>
      </c>
      <c r="AO2">
        <v>1</v>
      </c>
      <c r="AP2" t="s">
        <v>283</v>
      </c>
      <c r="AQ2" t="s">
        <v>78</v>
      </c>
      <c r="AR2" t="s">
        <v>8</v>
      </c>
      <c r="AS2" t="s">
        <v>236</v>
      </c>
      <c r="AT2" t="str">
        <f>CONCATENATE(AP2,"-",AR2)</f>
        <v>Phase institutionnel (Toutes les normes)-Norme 1</v>
      </c>
      <c r="AU2" t="s">
        <v>277</v>
      </c>
      <c r="AW2">
        <v>1</v>
      </c>
      <c r="AX2" t="s">
        <v>283</v>
      </c>
      <c r="AY2" t="s">
        <v>88</v>
      </c>
      <c r="AZ2" t="s">
        <v>8</v>
      </c>
      <c r="BA2" t="s">
        <v>256</v>
      </c>
      <c r="BB2" t="str">
        <f>CONCATENATE(AX2,"-",AZ2)</f>
        <v>Phase institutionnel (Toutes les normes)-Norme 1</v>
      </c>
      <c r="BC2" t="s">
        <v>277</v>
      </c>
      <c r="BE2" t="s">
        <v>284</v>
      </c>
      <c r="BG2" t="s">
        <v>277</v>
      </c>
      <c r="BI2">
        <v>0</v>
      </c>
      <c r="BJ2" t="s">
        <v>285</v>
      </c>
      <c r="BL2" t="s">
        <v>277</v>
      </c>
      <c r="BN2" t="s">
        <v>286</v>
      </c>
    </row>
    <row r="3" spans="1:66" x14ac:dyDescent="0.3">
      <c r="A3">
        <v>2</v>
      </c>
      <c r="B3" t="s">
        <v>283</v>
      </c>
      <c r="C3" t="s">
        <v>11</v>
      </c>
      <c r="D3" t="s">
        <v>10</v>
      </c>
      <c r="E3" t="s">
        <v>105</v>
      </c>
      <c r="F3" t="str">
        <f t="shared" ref="F3:F51" si="3">CONCATENATE(B3,"-",D3)</f>
        <v>Phase institutionnel (Toutes les normes)-Norme 2</v>
      </c>
      <c r="G3" t="s">
        <v>277</v>
      </c>
      <c r="I3">
        <v>2</v>
      </c>
      <c r="J3" t="s">
        <v>283</v>
      </c>
      <c r="K3" t="s">
        <v>31</v>
      </c>
      <c r="L3" t="s">
        <v>10</v>
      </c>
      <c r="M3" t="s">
        <v>133</v>
      </c>
      <c r="N3" t="str">
        <f t="shared" si="0"/>
        <v>Phase institutionnel (Toutes les normes)-Norme 2</v>
      </c>
      <c r="O3" t="s">
        <v>277</v>
      </c>
      <c r="Q3">
        <v>2</v>
      </c>
      <c r="R3" t="s">
        <v>283</v>
      </c>
      <c r="S3" t="s">
        <v>40</v>
      </c>
      <c r="T3" t="s">
        <v>10</v>
      </c>
      <c r="U3" t="s">
        <v>156</v>
      </c>
      <c r="V3" t="str">
        <f t="shared" ref="V3:V61" si="4">CONCATENATE(R3,"-",T3)</f>
        <v>Phase institutionnel (Toutes les normes)-Norme 2</v>
      </c>
      <c r="W3" t="s">
        <v>277</v>
      </c>
      <c r="Y3">
        <v>2</v>
      </c>
      <c r="Z3" t="s">
        <v>283</v>
      </c>
      <c r="AA3" t="s">
        <v>55</v>
      </c>
      <c r="AB3" t="s">
        <v>10</v>
      </c>
      <c r="AC3" t="s">
        <v>186</v>
      </c>
      <c r="AD3" t="str">
        <f t="shared" si="1"/>
        <v>Phase institutionnel (Toutes les normes)-Norme 2</v>
      </c>
      <c r="AE3" t="s">
        <v>277</v>
      </c>
      <c r="AG3">
        <v>2</v>
      </c>
      <c r="AH3" t="s">
        <v>283</v>
      </c>
      <c r="AI3" t="s">
        <v>68</v>
      </c>
      <c r="AJ3" t="s">
        <v>10</v>
      </c>
      <c r="AK3" t="s">
        <v>213</v>
      </c>
      <c r="AL3" t="str">
        <f t="shared" si="2"/>
        <v>Phase institutionnel (Toutes les normes)-Norme 2</v>
      </c>
      <c r="AM3" t="s">
        <v>277</v>
      </c>
      <c r="AO3">
        <v>2</v>
      </c>
      <c r="AP3" t="s">
        <v>283</v>
      </c>
      <c r="AQ3" t="s">
        <v>79</v>
      </c>
      <c r="AR3" t="s">
        <v>10</v>
      </c>
      <c r="AS3" t="s">
        <v>236</v>
      </c>
      <c r="AT3" t="str">
        <f t="shared" ref="AT3:AT46" si="5">CONCATENATE(AP3,"-",AR3)</f>
        <v>Phase institutionnel (Toutes les normes)-Norme 2</v>
      </c>
      <c r="AU3" t="s">
        <v>277</v>
      </c>
      <c r="AW3">
        <v>2</v>
      </c>
      <c r="AX3" t="s">
        <v>283</v>
      </c>
      <c r="AY3" t="s">
        <v>89</v>
      </c>
      <c r="AZ3" t="s">
        <v>10</v>
      </c>
      <c r="BA3" t="s">
        <v>256</v>
      </c>
      <c r="BB3" t="str">
        <f t="shared" ref="BB3:BB36" si="6">CONCATENATE(AX3,"-",AZ3)</f>
        <v>Phase institutionnel (Toutes les normes)-Norme 2</v>
      </c>
      <c r="BC3" t="s">
        <v>277</v>
      </c>
      <c r="BE3" t="s">
        <v>287</v>
      </c>
      <c r="BG3" t="s">
        <v>288</v>
      </c>
      <c r="BI3">
        <v>1</v>
      </c>
      <c r="BJ3" t="s">
        <v>289</v>
      </c>
      <c r="BL3" t="s">
        <v>288</v>
      </c>
    </row>
    <row r="4" spans="1:66" x14ac:dyDescent="0.3">
      <c r="A4">
        <v>3</v>
      </c>
      <c r="B4" t="s">
        <v>283</v>
      </c>
      <c r="C4" t="s">
        <v>13</v>
      </c>
      <c r="D4" t="s">
        <v>12</v>
      </c>
      <c r="E4" t="s">
        <v>105</v>
      </c>
      <c r="F4" t="str">
        <f t="shared" si="3"/>
        <v>Phase institutionnel (Toutes les normes)-Norme 3</v>
      </c>
      <c r="G4" t="s">
        <v>277</v>
      </c>
      <c r="I4">
        <v>3</v>
      </c>
      <c r="J4" t="s">
        <v>283</v>
      </c>
      <c r="K4" t="s">
        <v>32</v>
      </c>
      <c r="L4" t="s">
        <v>12</v>
      </c>
      <c r="M4" t="s">
        <v>133</v>
      </c>
      <c r="N4" t="str">
        <f t="shared" si="0"/>
        <v>Phase institutionnel (Toutes les normes)-Norme 3</v>
      </c>
      <c r="O4" t="s">
        <v>277</v>
      </c>
      <c r="Q4">
        <v>3</v>
      </c>
      <c r="R4" t="s">
        <v>283</v>
      </c>
      <c r="S4" t="s">
        <v>41</v>
      </c>
      <c r="T4" t="s">
        <v>12</v>
      </c>
      <c r="U4" t="s">
        <v>156</v>
      </c>
      <c r="V4" t="str">
        <f t="shared" si="4"/>
        <v>Phase institutionnel (Toutes les normes)-Norme 3</v>
      </c>
      <c r="W4" t="s">
        <v>277</v>
      </c>
      <c r="Y4">
        <v>3</v>
      </c>
      <c r="Z4" t="s">
        <v>283</v>
      </c>
      <c r="AA4" t="s">
        <v>56</v>
      </c>
      <c r="AB4" t="s">
        <v>12</v>
      </c>
      <c r="AC4" t="s">
        <v>186</v>
      </c>
      <c r="AD4" t="str">
        <f t="shared" si="1"/>
        <v>Phase institutionnel (Toutes les normes)-Norme 3</v>
      </c>
      <c r="AE4" t="s">
        <v>277</v>
      </c>
      <c r="AG4">
        <v>3</v>
      </c>
      <c r="AH4" t="s">
        <v>283</v>
      </c>
      <c r="AI4" t="s">
        <v>69</v>
      </c>
      <c r="AJ4" t="s">
        <v>12</v>
      </c>
      <c r="AK4" t="s">
        <v>213</v>
      </c>
      <c r="AL4" t="str">
        <f t="shared" si="2"/>
        <v>Phase institutionnel (Toutes les normes)-Norme 3</v>
      </c>
      <c r="AM4" t="s">
        <v>277</v>
      </c>
      <c r="AO4">
        <v>3</v>
      </c>
      <c r="AP4" t="s">
        <v>283</v>
      </c>
      <c r="AQ4" t="s">
        <v>80</v>
      </c>
      <c r="AR4" t="s">
        <v>12</v>
      </c>
      <c r="AS4" t="s">
        <v>236</v>
      </c>
      <c r="AT4" t="str">
        <f t="shared" si="5"/>
        <v>Phase institutionnel (Toutes les normes)-Norme 3</v>
      </c>
      <c r="AU4" t="s">
        <v>277</v>
      </c>
      <c r="AW4">
        <v>3</v>
      </c>
      <c r="AX4" t="s">
        <v>283</v>
      </c>
      <c r="AY4" t="s">
        <v>90</v>
      </c>
      <c r="AZ4" t="s">
        <v>12</v>
      </c>
      <c r="BA4" t="s">
        <v>256</v>
      </c>
      <c r="BB4" t="str">
        <f t="shared" si="6"/>
        <v>Phase institutionnel (Toutes les normes)-Norme 3</v>
      </c>
      <c r="BC4" t="s">
        <v>277</v>
      </c>
      <c r="BE4" t="s">
        <v>290</v>
      </c>
      <c r="BI4">
        <v>2</v>
      </c>
      <c r="BJ4" t="s">
        <v>291</v>
      </c>
    </row>
    <row r="5" spans="1:66" x14ac:dyDescent="0.3">
      <c r="A5">
        <v>4</v>
      </c>
      <c r="B5" t="s">
        <v>283</v>
      </c>
      <c r="C5" t="s">
        <v>15</v>
      </c>
      <c r="D5" t="s">
        <v>14</v>
      </c>
      <c r="E5" t="s">
        <v>105</v>
      </c>
      <c r="F5" t="str">
        <f t="shared" si="3"/>
        <v>Phase institutionnel (Toutes les normes)-Norme 4</v>
      </c>
      <c r="G5" t="s">
        <v>277</v>
      </c>
      <c r="I5">
        <v>4</v>
      </c>
      <c r="J5" t="s">
        <v>283</v>
      </c>
      <c r="K5" t="s">
        <v>33</v>
      </c>
      <c r="L5" t="s">
        <v>14</v>
      </c>
      <c r="M5" t="s">
        <v>133</v>
      </c>
      <c r="N5" t="str">
        <f t="shared" si="0"/>
        <v>Phase institutionnel (Toutes les normes)-Norme 4</v>
      </c>
      <c r="O5" t="s">
        <v>277</v>
      </c>
      <c r="Q5">
        <v>4</v>
      </c>
      <c r="R5" t="s">
        <v>283</v>
      </c>
      <c r="S5" t="s">
        <v>42</v>
      </c>
      <c r="T5" t="s">
        <v>14</v>
      </c>
      <c r="U5" t="s">
        <v>156</v>
      </c>
      <c r="V5" t="str">
        <f t="shared" si="4"/>
        <v>Phase institutionnel (Toutes les normes)-Norme 4</v>
      </c>
      <c r="W5" t="s">
        <v>277</v>
      </c>
      <c r="Y5">
        <v>4</v>
      </c>
      <c r="Z5" t="s">
        <v>283</v>
      </c>
      <c r="AA5" t="s">
        <v>57</v>
      </c>
      <c r="AB5" t="s">
        <v>14</v>
      </c>
      <c r="AC5" t="s">
        <v>186</v>
      </c>
      <c r="AD5" t="str">
        <f t="shared" si="1"/>
        <v>Phase institutionnel (Toutes les normes)-Norme 4</v>
      </c>
      <c r="AE5" t="s">
        <v>277</v>
      </c>
      <c r="AG5">
        <v>4</v>
      </c>
      <c r="AH5" t="s">
        <v>283</v>
      </c>
      <c r="AI5" t="s">
        <v>70</v>
      </c>
      <c r="AJ5" t="s">
        <v>14</v>
      </c>
      <c r="AK5" t="s">
        <v>213</v>
      </c>
      <c r="AL5" t="str">
        <f t="shared" si="2"/>
        <v>Phase institutionnel (Toutes les normes)-Norme 4</v>
      </c>
      <c r="AM5" t="s">
        <v>277</v>
      </c>
      <c r="AO5">
        <v>4</v>
      </c>
      <c r="AP5" t="s">
        <v>283</v>
      </c>
      <c r="AQ5" t="s">
        <v>81</v>
      </c>
      <c r="AR5" t="s">
        <v>14</v>
      </c>
      <c r="AS5" t="s">
        <v>236</v>
      </c>
      <c r="AT5" t="str">
        <f t="shared" si="5"/>
        <v>Phase institutionnel (Toutes les normes)-Norme 4</v>
      </c>
      <c r="AU5" t="s">
        <v>277</v>
      </c>
      <c r="AW5">
        <v>4</v>
      </c>
      <c r="AX5" t="s">
        <v>283</v>
      </c>
      <c r="AY5" t="s">
        <v>91</v>
      </c>
      <c r="AZ5" t="s">
        <v>14</v>
      </c>
      <c r="BA5" t="s">
        <v>256</v>
      </c>
      <c r="BB5" t="str">
        <f t="shared" si="6"/>
        <v>Phase institutionnel (Toutes les normes)-Norme 4</v>
      </c>
      <c r="BC5" t="s">
        <v>277</v>
      </c>
      <c r="BE5" t="s">
        <v>283</v>
      </c>
      <c r="BI5">
        <v>3</v>
      </c>
      <c r="BJ5" t="s">
        <v>292</v>
      </c>
    </row>
    <row r="6" spans="1:66" x14ac:dyDescent="0.3">
      <c r="A6">
        <v>5</v>
      </c>
      <c r="B6" t="s">
        <v>283</v>
      </c>
      <c r="C6" t="s">
        <v>17</v>
      </c>
      <c r="D6" t="s">
        <v>16</v>
      </c>
      <c r="E6" t="s">
        <v>105</v>
      </c>
      <c r="F6" t="str">
        <f t="shared" si="3"/>
        <v>Phase institutionnel (Toutes les normes)-Norme 5</v>
      </c>
      <c r="G6" t="s">
        <v>277</v>
      </c>
      <c r="I6">
        <v>5</v>
      </c>
      <c r="J6" t="s">
        <v>283</v>
      </c>
      <c r="K6" t="s">
        <v>34</v>
      </c>
      <c r="L6" t="s">
        <v>16</v>
      </c>
      <c r="M6" t="s">
        <v>133</v>
      </c>
      <c r="N6" t="str">
        <f t="shared" si="0"/>
        <v>Phase institutionnel (Toutes les normes)-Norme 5</v>
      </c>
      <c r="O6" t="s">
        <v>277</v>
      </c>
      <c r="Q6">
        <v>5</v>
      </c>
      <c r="R6" t="s">
        <v>283</v>
      </c>
      <c r="S6" t="s">
        <v>43</v>
      </c>
      <c r="T6" t="s">
        <v>16</v>
      </c>
      <c r="U6" t="s">
        <v>156</v>
      </c>
      <c r="V6" t="str">
        <f t="shared" si="4"/>
        <v>Phase institutionnel (Toutes les normes)-Norme 5</v>
      </c>
      <c r="W6" t="s">
        <v>277</v>
      </c>
      <c r="Y6">
        <v>5</v>
      </c>
      <c r="Z6" t="s">
        <v>283</v>
      </c>
      <c r="AA6" t="s">
        <v>58</v>
      </c>
      <c r="AB6" t="s">
        <v>16</v>
      </c>
      <c r="AC6" t="s">
        <v>186</v>
      </c>
      <c r="AD6" t="str">
        <f t="shared" si="1"/>
        <v>Phase institutionnel (Toutes les normes)-Norme 5</v>
      </c>
      <c r="AE6" t="s">
        <v>277</v>
      </c>
      <c r="AG6">
        <v>5</v>
      </c>
      <c r="AH6" t="s">
        <v>283</v>
      </c>
      <c r="AI6" t="s">
        <v>71</v>
      </c>
      <c r="AJ6" t="s">
        <v>16</v>
      </c>
      <c r="AK6" t="s">
        <v>213</v>
      </c>
      <c r="AL6" t="str">
        <f t="shared" si="2"/>
        <v>Phase institutionnel (Toutes les normes)-Norme 5</v>
      </c>
      <c r="AM6" t="s">
        <v>277</v>
      </c>
      <c r="AO6">
        <v>5</v>
      </c>
      <c r="AP6" t="s">
        <v>283</v>
      </c>
      <c r="AQ6" t="s">
        <v>82</v>
      </c>
      <c r="AR6" t="s">
        <v>16</v>
      </c>
      <c r="AS6" t="s">
        <v>236</v>
      </c>
      <c r="AT6" t="str">
        <f t="shared" si="5"/>
        <v>Phase institutionnel (Toutes les normes)-Norme 5</v>
      </c>
      <c r="AU6" t="s">
        <v>277</v>
      </c>
      <c r="AW6">
        <v>5</v>
      </c>
      <c r="AX6" t="s">
        <v>283</v>
      </c>
      <c r="AY6" t="s">
        <v>92</v>
      </c>
      <c r="AZ6" t="s">
        <v>16</v>
      </c>
      <c r="BA6" t="s">
        <v>256</v>
      </c>
      <c r="BB6" t="str">
        <f t="shared" si="6"/>
        <v>Phase institutionnel (Toutes les normes)-Norme 5</v>
      </c>
      <c r="BC6" t="s">
        <v>277</v>
      </c>
      <c r="BE6" t="s">
        <v>293</v>
      </c>
    </row>
    <row r="7" spans="1:66" x14ac:dyDescent="0.3">
      <c r="A7">
        <v>6</v>
      </c>
      <c r="B7" t="s">
        <v>283</v>
      </c>
      <c r="C7" t="s">
        <v>19</v>
      </c>
      <c r="D7" t="s">
        <v>18</v>
      </c>
      <c r="E7" t="s">
        <v>105</v>
      </c>
      <c r="F7" t="str">
        <f t="shared" si="3"/>
        <v>Phase institutionnel (Toutes les normes)-Norme 6</v>
      </c>
      <c r="G7" t="s">
        <v>277</v>
      </c>
      <c r="I7">
        <v>6</v>
      </c>
      <c r="J7" t="s">
        <v>283</v>
      </c>
      <c r="K7" t="s">
        <v>35</v>
      </c>
      <c r="L7" t="s">
        <v>18</v>
      </c>
      <c r="M7" t="s">
        <v>133</v>
      </c>
      <c r="N7" t="str">
        <f t="shared" si="0"/>
        <v>Phase institutionnel (Toutes les normes)-Norme 6</v>
      </c>
      <c r="O7" t="s">
        <v>277</v>
      </c>
      <c r="Q7">
        <v>6</v>
      </c>
      <c r="R7" t="s">
        <v>283</v>
      </c>
      <c r="S7" t="s">
        <v>44</v>
      </c>
      <c r="T7" t="s">
        <v>18</v>
      </c>
      <c r="U7" t="s">
        <v>156</v>
      </c>
      <c r="V7" t="str">
        <f t="shared" si="4"/>
        <v>Phase institutionnel (Toutes les normes)-Norme 6</v>
      </c>
      <c r="W7" t="s">
        <v>277</v>
      </c>
      <c r="Y7">
        <v>6</v>
      </c>
      <c r="Z7" t="s">
        <v>283</v>
      </c>
      <c r="AA7" t="s">
        <v>59</v>
      </c>
      <c r="AB7" t="s">
        <v>18</v>
      </c>
      <c r="AC7" t="s">
        <v>186</v>
      </c>
      <c r="AD7" t="str">
        <f t="shared" si="1"/>
        <v>Phase institutionnel (Toutes les normes)-Norme 6</v>
      </c>
      <c r="AE7" t="s">
        <v>277</v>
      </c>
      <c r="AG7">
        <v>6</v>
      </c>
      <c r="AH7" t="s">
        <v>283</v>
      </c>
      <c r="AI7" t="s">
        <v>72</v>
      </c>
      <c r="AJ7" t="s">
        <v>18</v>
      </c>
      <c r="AK7" t="s">
        <v>213</v>
      </c>
      <c r="AL7" t="str">
        <f t="shared" si="2"/>
        <v>Phase institutionnel (Toutes les normes)-Norme 6</v>
      </c>
      <c r="AM7" t="s">
        <v>277</v>
      </c>
      <c r="AO7">
        <v>6</v>
      </c>
      <c r="AP7" t="s">
        <v>283</v>
      </c>
      <c r="AQ7" t="s">
        <v>83</v>
      </c>
      <c r="AR7" t="s">
        <v>18</v>
      </c>
      <c r="AS7" t="s">
        <v>236</v>
      </c>
      <c r="AT7" t="str">
        <f t="shared" si="5"/>
        <v>Phase institutionnel (Toutes les normes)-Norme 6</v>
      </c>
      <c r="AU7" t="s">
        <v>277</v>
      </c>
      <c r="AW7">
        <v>6</v>
      </c>
      <c r="AX7" t="s">
        <v>283</v>
      </c>
      <c r="AY7" t="s">
        <v>93</v>
      </c>
      <c r="AZ7" t="s">
        <v>18</v>
      </c>
      <c r="BA7" t="s">
        <v>256</v>
      </c>
      <c r="BB7" t="str">
        <f t="shared" si="6"/>
        <v>Phase institutionnel (Toutes les normes)-Norme 6</v>
      </c>
      <c r="BC7" t="s">
        <v>277</v>
      </c>
      <c r="BE7" t="s">
        <v>281</v>
      </c>
    </row>
    <row r="8" spans="1:66" x14ac:dyDescent="0.3">
      <c r="A8">
        <v>7</v>
      </c>
      <c r="B8" t="s">
        <v>283</v>
      </c>
      <c r="C8" t="s">
        <v>21</v>
      </c>
      <c r="D8" t="s">
        <v>20</v>
      </c>
      <c r="E8" t="s">
        <v>105</v>
      </c>
      <c r="F8" t="str">
        <f t="shared" si="3"/>
        <v>Phase institutionnel (Toutes les normes)-Norme 7</v>
      </c>
      <c r="G8" t="s">
        <v>277</v>
      </c>
      <c r="I8">
        <v>7</v>
      </c>
      <c r="J8" t="s">
        <v>283</v>
      </c>
      <c r="K8" t="s">
        <v>36</v>
      </c>
      <c r="L8" t="s">
        <v>20</v>
      </c>
      <c r="M8" t="s">
        <v>133</v>
      </c>
      <c r="N8" t="str">
        <f t="shared" si="0"/>
        <v>Phase institutionnel (Toutes les normes)-Norme 7</v>
      </c>
      <c r="O8" t="s">
        <v>277</v>
      </c>
      <c r="Q8">
        <v>7</v>
      </c>
      <c r="R8" t="s">
        <v>283</v>
      </c>
      <c r="S8" t="s">
        <v>45</v>
      </c>
      <c r="T8" t="s">
        <v>20</v>
      </c>
      <c r="U8" t="s">
        <v>156</v>
      </c>
      <c r="V8" t="str">
        <f t="shared" si="4"/>
        <v>Phase institutionnel (Toutes les normes)-Norme 7</v>
      </c>
      <c r="W8" t="s">
        <v>277</v>
      </c>
      <c r="Y8">
        <v>7</v>
      </c>
      <c r="Z8" t="s">
        <v>283</v>
      </c>
      <c r="AA8" t="s">
        <v>60</v>
      </c>
      <c r="AB8" t="s">
        <v>20</v>
      </c>
      <c r="AC8" t="s">
        <v>186</v>
      </c>
      <c r="AD8" t="str">
        <f t="shared" si="1"/>
        <v>Phase institutionnel (Toutes les normes)-Norme 7</v>
      </c>
      <c r="AE8" t="s">
        <v>277</v>
      </c>
      <c r="AG8">
        <v>7</v>
      </c>
      <c r="AH8" t="s">
        <v>283</v>
      </c>
      <c r="AI8" t="s">
        <v>73</v>
      </c>
      <c r="AJ8" t="s">
        <v>20</v>
      </c>
      <c r="AK8" t="s">
        <v>213</v>
      </c>
      <c r="AL8" t="str">
        <f t="shared" si="2"/>
        <v>Phase institutionnel (Toutes les normes)-Norme 7</v>
      </c>
      <c r="AM8" t="s">
        <v>277</v>
      </c>
      <c r="AO8">
        <v>7</v>
      </c>
      <c r="AP8" t="s">
        <v>283</v>
      </c>
      <c r="AQ8" t="s">
        <v>84</v>
      </c>
      <c r="AR8" t="s">
        <v>20</v>
      </c>
      <c r="AS8" t="s">
        <v>236</v>
      </c>
      <c r="AT8" t="str">
        <f t="shared" si="5"/>
        <v>Phase institutionnel (Toutes les normes)-Norme 7</v>
      </c>
      <c r="AU8" t="s">
        <v>277</v>
      </c>
      <c r="AW8">
        <v>7</v>
      </c>
      <c r="AX8" t="s">
        <v>283</v>
      </c>
      <c r="AY8" t="s">
        <v>94</v>
      </c>
      <c r="AZ8" t="s">
        <v>20</v>
      </c>
      <c r="BA8" t="s">
        <v>256</v>
      </c>
      <c r="BB8" t="str">
        <f t="shared" si="6"/>
        <v>Phase institutionnel (Toutes les normes)-Norme 7</v>
      </c>
      <c r="BC8" t="s">
        <v>277</v>
      </c>
      <c r="BE8" t="s">
        <v>0</v>
      </c>
    </row>
    <row r="9" spans="1:66" x14ac:dyDescent="0.3">
      <c r="A9">
        <v>8</v>
      </c>
      <c r="B9" t="s">
        <v>283</v>
      </c>
      <c r="C9" t="s">
        <v>23</v>
      </c>
      <c r="D9" t="s">
        <v>22</v>
      </c>
      <c r="E9" t="s">
        <v>105</v>
      </c>
      <c r="F9" t="str">
        <f t="shared" si="3"/>
        <v>Phase institutionnel (Toutes les normes)-Norme 8</v>
      </c>
      <c r="G9" t="s">
        <v>277</v>
      </c>
      <c r="I9">
        <v>8</v>
      </c>
      <c r="J9" t="s">
        <v>283</v>
      </c>
      <c r="K9" t="s">
        <v>37</v>
      </c>
      <c r="L9" t="s">
        <v>22</v>
      </c>
      <c r="M9" t="s">
        <v>133</v>
      </c>
      <c r="N9" t="str">
        <f t="shared" si="0"/>
        <v>Phase institutionnel (Toutes les normes)-Norme 8</v>
      </c>
      <c r="O9" t="s">
        <v>277</v>
      </c>
      <c r="Q9">
        <v>8</v>
      </c>
      <c r="R9" t="s">
        <v>283</v>
      </c>
      <c r="S9" t="s">
        <v>46</v>
      </c>
      <c r="T9" t="s">
        <v>22</v>
      </c>
      <c r="U9" t="s">
        <v>156</v>
      </c>
      <c r="V9" t="str">
        <f t="shared" si="4"/>
        <v>Phase institutionnel (Toutes les normes)-Norme 8</v>
      </c>
      <c r="W9" t="s">
        <v>277</v>
      </c>
      <c r="Y9">
        <v>8</v>
      </c>
      <c r="Z9" t="s">
        <v>283</v>
      </c>
      <c r="AA9" t="s">
        <v>61</v>
      </c>
      <c r="AB9" t="s">
        <v>22</v>
      </c>
      <c r="AC9" t="s">
        <v>186</v>
      </c>
      <c r="AD9" t="str">
        <f t="shared" si="1"/>
        <v>Phase institutionnel (Toutes les normes)-Norme 8</v>
      </c>
      <c r="AE9" t="s">
        <v>277</v>
      </c>
      <c r="AG9">
        <v>8</v>
      </c>
      <c r="AH9" t="s">
        <v>283</v>
      </c>
      <c r="AI9" t="s">
        <v>74</v>
      </c>
      <c r="AJ9" t="s">
        <v>22</v>
      </c>
      <c r="AK9" t="s">
        <v>213</v>
      </c>
      <c r="AL9" t="str">
        <f t="shared" si="2"/>
        <v>Phase institutionnel (Toutes les normes)-Norme 8</v>
      </c>
      <c r="AM9" t="s">
        <v>277</v>
      </c>
      <c r="AO9">
        <v>8</v>
      </c>
      <c r="AP9" t="s">
        <v>283</v>
      </c>
      <c r="AQ9" t="s">
        <v>85</v>
      </c>
      <c r="AR9" t="s">
        <v>22</v>
      </c>
      <c r="AS9" t="s">
        <v>236</v>
      </c>
      <c r="AT9" t="str">
        <f t="shared" si="5"/>
        <v>Phase institutionnel (Toutes les normes)-Norme 8</v>
      </c>
      <c r="AU9" t="s">
        <v>277</v>
      </c>
      <c r="AW9">
        <v>8</v>
      </c>
      <c r="AX9" t="s">
        <v>284</v>
      </c>
      <c r="AY9" t="s">
        <v>88</v>
      </c>
      <c r="AZ9" t="s">
        <v>8</v>
      </c>
      <c r="BA9" t="s">
        <v>256</v>
      </c>
      <c r="BB9" t="str">
        <f t="shared" si="6"/>
        <v>Pré-enregistrement-Norme 1</v>
      </c>
      <c r="BC9" t="s">
        <v>288</v>
      </c>
    </row>
    <row r="10" spans="1:66" x14ac:dyDescent="0.3">
      <c r="A10">
        <v>9</v>
      </c>
      <c r="B10" t="s">
        <v>283</v>
      </c>
      <c r="C10" t="s">
        <v>25</v>
      </c>
      <c r="D10" t="s">
        <v>24</v>
      </c>
      <c r="E10" t="s">
        <v>105</v>
      </c>
      <c r="F10" t="str">
        <f t="shared" si="3"/>
        <v>Phase institutionnel (Toutes les normes)-Norme 9</v>
      </c>
      <c r="G10" t="s">
        <v>277</v>
      </c>
      <c r="I10">
        <v>9</v>
      </c>
      <c r="J10" t="s">
        <v>284</v>
      </c>
      <c r="K10" t="s">
        <v>30</v>
      </c>
      <c r="L10" t="s">
        <v>8</v>
      </c>
      <c r="M10" t="s">
        <v>133</v>
      </c>
      <c r="N10" t="str">
        <f t="shared" si="0"/>
        <v>Pré-enregistrement-Norme 1</v>
      </c>
      <c r="O10" t="s">
        <v>288</v>
      </c>
      <c r="Q10">
        <v>9</v>
      </c>
      <c r="R10" t="s">
        <v>283</v>
      </c>
      <c r="S10" t="s">
        <v>47</v>
      </c>
      <c r="T10" t="s">
        <v>24</v>
      </c>
      <c r="U10" t="s">
        <v>156</v>
      </c>
      <c r="V10" t="str">
        <f t="shared" si="4"/>
        <v>Phase institutionnel (Toutes les normes)-Norme 9</v>
      </c>
      <c r="W10" t="s">
        <v>277</v>
      </c>
      <c r="Y10">
        <v>9</v>
      </c>
      <c r="Z10" t="s">
        <v>283</v>
      </c>
      <c r="AA10" t="s">
        <v>62</v>
      </c>
      <c r="AB10" t="s">
        <v>24</v>
      </c>
      <c r="AC10" t="s">
        <v>186</v>
      </c>
      <c r="AD10" t="str">
        <f t="shared" si="1"/>
        <v>Phase institutionnel (Toutes les normes)-Norme 9</v>
      </c>
      <c r="AE10" t="s">
        <v>277</v>
      </c>
      <c r="AG10">
        <v>9</v>
      </c>
      <c r="AH10" t="s">
        <v>283</v>
      </c>
      <c r="AI10" t="s">
        <v>75</v>
      </c>
      <c r="AJ10" t="s">
        <v>24</v>
      </c>
      <c r="AK10" t="s">
        <v>213</v>
      </c>
      <c r="AL10" t="str">
        <f t="shared" si="2"/>
        <v>Phase institutionnel (Toutes les normes)-Norme 9</v>
      </c>
      <c r="AM10" t="s">
        <v>277</v>
      </c>
      <c r="AO10">
        <v>9</v>
      </c>
      <c r="AP10" t="s">
        <v>283</v>
      </c>
      <c r="AQ10" t="s">
        <v>86</v>
      </c>
      <c r="AR10" t="s">
        <v>24</v>
      </c>
      <c r="AS10" t="s">
        <v>236</v>
      </c>
      <c r="AT10" t="str">
        <f t="shared" si="5"/>
        <v>Phase institutionnel (Toutes les normes)-Norme 9</v>
      </c>
      <c r="AU10" t="s">
        <v>277</v>
      </c>
      <c r="AW10">
        <v>9</v>
      </c>
      <c r="AX10" t="s">
        <v>284</v>
      </c>
      <c r="AY10" t="s">
        <v>89</v>
      </c>
      <c r="AZ10" t="s">
        <v>10</v>
      </c>
      <c r="BA10" t="s">
        <v>256</v>
      </c>
      <c r="BB10" t="str">
        <f t="shared" si="6"/>
        <v>Pré-enregistrement-Norme 2</v>
      </c>
      <c r="BC10" t="s">
        <v>288</v>
      </c>
    </row>
    <row r="11" spans="1:66" x14ac:dyDescent="0.3">
      <c r="A11">
        <v>10</v>
      </c>
      <c r="B11" t="s">
        <v>283</v>
      </c>
      <c r="C11" t="s">
        <v>27</v>
      </c>
      <c r="D11" t="s">
        <v>26</v>
      </c>
      <c r="E11" t="s">
        <v>105</v>
      </c>
      <c r="F11" t="str">
        <f t="shared" si="3"/>
        <v>Phase institutionnel (Toutes les normes)-Norme 10</v>
      </c>
      <c r="G11" t="s">
        <v>277</v>
      </c>
      <c r="I11">
        <v>10</v>
      </c>
      <c r="J11" t="s">
        <v>284</v>
      </c>
      <c r="K11" t="s">
        <v>31</v>
      </c>
      <c r="L11" t="s">
        <v>10</v>
      </c>
      <c r="M11" t="s">
        <v>133</v>
      </c>
      <c r="N11" t="str">
        <f t="shared" si="0"/>
        <v>Pré-enregistrement-Norme 2</v>
      </c>
      <c r="O11" t="s">
        <v>277</v>
      </c>
      <c r="Q11">
        <v>10</v>
      </c>
      <c r="R11" t="s">
        <v>283</v>
      </c>
      <c r="S11" t="s">
        <v>48</v>
      </c>
      <c r="T11" t="s">
        <v>26</v>
      </c>
      <c r="U11" t="s">
        <v>156</v>
      </c>
      <c r="V11" t="str">
        <f t="shared" si="4"/>
        <v>Phase institutionnel (Toutes les normes)-Norme 10</v>
      </c>
      <c r="W11" t="s">
        <v>277</v>
      </c>
      <c r="Y11">
        <v>10</v>
      </c>
      <c r="Z11" t="s">
        <v>283</v>
      </c>
      <c r="AA11" t="s">
        <v>63</v>
      </c>
      <c r="AB11" t="s">
        <v>26</v>
      </c>
      <c r="AC11" t="s">
        <v>186</v>
      </c>
      <c r="AD11" t="str">
        <f t="shared" si="1"/>
        <v>Phase institutionnel (Toutes les normes)-Norme 10</v>
      </c>
      <c r="AE11" t="s">
        <v>277</v>
      </c>
      <c r="AG11">
        <v>10</v>
      </c>
      <c r="AH11" t="s">
        <v>283</v>
      </c>
      <c r="AI11" t="s">
        <v>76</v>
      </c>
      <c r="AJ11" t="s">
        <v>26</v>
      </c>
      <c r="AK11" t="s">
        <v>213</v>
      </c>
      <c r="AL11" t="str">
        <f t="shared" si="2"/>
        <v>Phase institutionnel (Toutes les normes)-Norme 10</v>
      </c>
      <c r="AM11" t="s">
        <v>277</v>
      </c>
      <c r="AO11">
        <v>10</v>
      </c>
      <c r="AP11" t="s">
        <v>284</v>
      </c>
      <c r="AQ11" t="s">
        <v>78</v>
      </c>
      <c r="AR11" t="s">
        <v>8</v>
      </c>
      <c r="AS11" t="s">
        <v>236</v>
      </c>
      <c r="AT11" t="str">
        <f t="shared" si="5"/>
        <v>Pré-enregistrement-Norme 1</v>
      </c>
      <c r="AU11" t="s">
        <v>277</v>
      </c>
      <c r="AW11">
        <v>10</v>
      </c>
      <c r="AX11" t="s">
        <v>284</v>
      </c>
      <c r="AY11" t="s">
        <v>90</v>
      </c>
      <c r="AZ11" t="s">
        <v>12</v>
      </c>
      <c r="BA11" t="s">
        <v>256</v>
      </c>
      <c r="BB11" t="str">
        <f t="shared" si="6"/>
        <v>Pré-enregistrement-Norme 3</v>
      </c>
      <c r="BC11" t="s">
        <v>288</v>
      </c>
    </row>
    <row r="12" spans="1:66" x14ac:dyDescent="0.3">
      <c r="A12">
        <v>11</v>
      </c>
      <c r="B12" t="s">
        <v>284</v>
      </c>
      <c r="C12" t="s">
        <v>9</v>
      </c>
      <c r="D12" t="s">
        <v>8</v>
      </c>
      <c r="E12" t="s">
        <v>105</v>
      </c>
      <c r="F12" t="str">
        <f t="shared" ref="F12:F21" si="7">CONCATENATE(B12,"-",D12)</f>
        <v>Pré-enregistrement-Norme 1</v>
      </c>
      <c r="G12" t="s">
        <v>277</v>
      </c>
      <c r="I12">
        <v>11</v>
      </c>
      <c r="J12" t="s">
        <v>284</v>
      </c>
      <c r="K12" t="s">
        <v>32</v>
      </c>
      <c r="L12" t="s">
        <v>12</v>
      </c>
      <c r="M12" t="s">
        <v>133</v>
      </c>
      <c r="N12" t="str">
        <f t="shared" si="0"/>
        <v>Pré-enregistrement-Norme 3</v>
      </c>
      <c r="O12" t="s">
        <v>277</v>
      </c>
      <c r="Q12">
        <v>11</v>
      </c>
      <c r="R12" t="s">
        <v>283</v>
      </c>
      <c r="S12" t="s">
        <v>50</v>
      </c>
      <c r="T12" t="s">
        <v>49</v>
      </c>
      <c r="U12" t="s">
        <v>156</v>
      </c>
      <c r="V12" t="str">
        <f t="shared" si="4"/>
        <v>Phase institutionnel (Toutes les normes)-Norme 11</v>
      </c>
      <c r="W12" t="s">
        <v>277</v>
      </c>
      <c r="Y12">
        <v>11</v>
      </c>
      <c r="Z12" t="s">
        <v>283</v>
      </c>
      <c r="AA12" t="s">
        <v>64</v>
      </c>
      <c r="AB12" t="s">
        <v>49</v>
      </c>
      <c r="AC12" t="s">
        <v>186</v>
      </c>
      <c r="AD12" t="str">
        <f t="shared" si="1"/>
        <v>Phase institutionnel (Toutes les normes)-Norme 11</v>
      </c>
      <c r="AE12" t="s">
        <v>277</v>
      </c>
      <c r="AG12">
        <v>11</v>
      </c>
      <c r="AH12" t="s">
        <v>284</v>
      </c>
      <c r="AI12" t="s">
        <v>67</v>
      </c>
      <c r="AJ12" t="s">
        <v>8</v>
      </c>
      <c r="AK12" t="s">
        <v>213</v>
      </c>
      <c r="AL12" t="str">
        <f t="shared" si="2"/>
        <v>Pré-enregistrement-Norme 1</v>
      </c>
      <c r="AM12" t="s">
        <v>288</v>
      </c>
      <c r="AO12">
        <v>11</v>
      </c>
      <c r="AP12" t="s">
        <v>284</v>
      </c>
      <c r="AQ12" t="s">
        <v>79</v>
      </c>
      <c r="AR12" t="s">
        <v>10</v>
      </c>
      <c r="AS12" t="s">
        <v>236</v>
      </c>
      <c r="AT12" t="str">
        <f t="shared" si="5"/>
        <v>Pré-enregistrement-Norme 2</v>
      </c>
      <c r="AU12" t="s">
        <v>288</v>
      </c>
      <c r="AW12">
        <v>11</v>
      </c>
      <c r="AX12" t="s">
        <v>284</v>
      </c>
      <c r="AY12" t="s">
        <v>91</v>
      </c>
      <c r="AZ12" t="s">
        <v>14</v>
      </c>
      <c r="BA12" t="s">
        <v>256</v>
      </c>
      <c r="BB12" t="str">
        <f t="shared" si="6"/>
        <v>Pré-enregistrement-Norme 4</v>
      </c>
      <c r="BC12" t="s">
        <v>288</v>
      </c>
    </row>
    <row r="13" spans="1:66" x14ac:dyDescent="0.3">
      <c r="A13">
        <v>12</v>
      </c>
      <c r="B13" t="s">
        <v>284</v>
      </c>
      <c r="C13" t="s">
        <v>11</v>
      </c>
      <c r="D13" t="s">
        <v>10</v>
      </c>
      <c r="E13" t="s">
        <v>105</v>
      </c>
      <c r="F13" t="str">
        <f t="shared" si="7"/>
        <v>Pré-enregistrement-Norme 2</v>
      </c>
      <c r="G13" t="s">
        <v>277</v>
      </c>
      <c r="I13">
        <v>12</v>
      </c>
      <c r="J13" t="s">
        <v>284</v>
      </c>
      <c r="K13" t="s">
        <v>33</v>
      </c>
      <c r="L13" t="s">
        <v>14</v>
      </c>
      <c r="M13" t="s">
        <v>133</v>
      </c>
      <c r="N13" t="str">
        <f t="shared" si="0"/>
        <v>Pré-enregistrement-Norme 4</v>
      </c>
      <c r="O13" t="s">
        <v>288</v>
      </c>
      <c r="Q13">
        <v>12</v>
      </c>
      <c r="R13" t="s">
        <v>283</v>
      </c>
      <c r="S13" t="s">
        <v>52</v>
      </c>
      <c r="T13" t="s">
        <v>51</v>
      </c>
      <c r="U13" t="s">
        <v>156</v>
      </c>
      <c r="V13" t="str">
        <f t="shared" si="4"/>
        <v>Phase institutionnel (Toutes les normes)-Norme 12</v>
      </c>
      <c r="W13" t="s">
        <v>277</v>
      </c>
      <c r="Y13">
        <v>12</v>
      </c>
      <c r="Z13" t="s">
        <v>283</v>
      </c>
      <c r="AA13" t="s">
        <v>65</v>
      </c>
      <c r="AB13" t="s">
        <v>51</v>
      </c>
      <c r="AC13" t="s">
        <v>186</v>
      </c>
      <c r="AD13" t="str">
        <f t="shared" si="1"/>
        <v>Phase institutionnel (Toutes les normes)-Norme 12</v>
      </c>
      <c r="AE13" t="s">
        <v>277</v>
      </c>
      <c r="AG13">
        <v>12</v>
      </c>
      <c r="AH13" t="s">
        <v>284</v>
      </c>
      <c r="AI13" t="s">
        <v>68</v>
      </c>
      <c r="AJ13" t="s">
        <v>10</v>
      </c>
      <c r="AK13" t="s">
        <v>213</v>
      </c>
      <c r="AL13" t="str">
        <f t="shared" si="2"/>
        <v>Pré-enregistrement-Norme 2</v>
      </c>
      <c r="AM13" t="s">
        <v>288</v>
      </c>
      <c r="AO13">
        <v>12</v>
      </c>
      <c r="AP13" t="s">
        <v>284</v>
      </c>
      <c r="AQ13" t="s">
        <v>80</v>
      </c>
      <c r="AR13" t="s">
        <v>12</v>
      </c>
      <c r="AS13" t="s">
        <v>236</v>
      </c>
      <c r="AT13" t="str">
        <f t="shared" si="5"/>
        <v>Pré-enregistrement-Norme 3</v>
      </c>
      <c r="AU13" t="s">
        <v>288</v>
      </c>
      <c r="AW13">
        <v>12</v>
      </c>
      <c r="AX13" t="s">
        <v>284</v>
      </c>
      <c r="AY13" t="s">
        <v>92</v>
      </c>
      <c r="AZ13" t="s">
        <v>16</v>
      </c>
      <c r="BA13" t="s">
        <v>256</v>
      </c>
      <c r="BB13" t="str">
        <f t="shared" si="6"/>
        <v>Pré-enregistrement-Norme 5</v>
      </c>
      <c r="BC13" t="s">
        <v>288</v>
      </c>
    </row>
    <row r="14" spans="1:66" x14ac:dyDescent="0.3">
      <c r="A14">
        <v>13</v>
      </c>
      <c r="B14" t="s">
        <v>284</v>
      </c>
      <c r="C14" t="s">
        <v>13</v>
      </c>
      <c r="D14" t="s">
        <v>12</v>
      </c>
      <c r="E14" t="s">
        <v>105</v>
      </c>
      <c r="F14" t="str">
        <f t="shared" si="7"/>
        <v>Pré-enregistrement-Norme 3</v>
      </c>
      <c r="G14" t="s">
        <v>277</v>
      </c>
      <c r="I14">
        <v>13</v>
      </c>
      <c r="J14" t="s">
        <v>284</v>
      </c>
      <c r="K14" t="s">
        <v>34</v>
      </c>
      <c r="L14" t="s">
        <v>16</v>
      </c>
      <c r="M14" t="s">
        <v>133</v>
      </c>
      <c r="N14" t="str">
        <f t="shared" si="0"/>
        <v>Pré-enregistrement-Norme 5</v>
      </c>
      <c r="O14" t="s">
        <v>288</v>
      </c>
      <c r="Q14">
        <v>13</v>
      </c>
      <c r="R14" t="s">
        <v>284</v>
      </c>
      <c r="S14" t="s">
        <v>39</v>
      </c>
      <c r="T14" t="s">
        <v>8</v>
      </c>
      <c r="U14" t="s">
        <v>156</v>
      </c>
      <c r="V14" t="str">
        <f t="shared" si="4"/>
        <v>Pré-enregistrement-Norme 1</v>
      </c>
      <c r="W14" t="s">
        <v>288</v>
      </c>
      <c r="Y14">
        <v>13</v>
      </c>
      <c r="Z14" t="s">
        <v>284</v>
      </c>
      <c r="AA14" t="s">
        <v>54</v>
      </c>
      <c r="AB14" t="s">
        <v>8</v>
      </c>
      <c r="AC14" t="s">
        <v>186</v>
      </c>
      <c r="AD14" t="str">
        <f t="shared" si="1"/>
        <v>Pré-enregistrement-Norme 1</v>
      </c>
      <c r="AE14" t="s">
        <v>288</v>
      </c>
      <c r="AG14">
        <v>13</v>
      </c>
      <c r="AH14" t="s">
        <v>284</v>
      </c>
      <c r="AI14" t="s">
        <v>69</v>
      </c>
      <c r="AJ14" t="s">
        <v>12</v>
      </c>
      <c r="AK14" t="s">
        <v>213</v>
      </c>
      <c r="AL14" t="str">
        <f t="shared" si="2"/>
        <v>Pré-enregistrement-Norme 3</v>
      </c>
      <c r="AM14" t="s">
        <v>288</v>
      </c>
      <c r="AO14">
        <v>13</v>
      </c>
      <c r="AP14" t="s">
        <v>284</v>
      </c>
      <c r="AQ14" t="s">
        <v>81</v>
      </c>
      <c r="AR14" t="s">
        <v>14</v>
      </c>
      <c r="AS14" t="s">
        <v>236</v>
      </c>
      <c r="AT14" t="str">
        <f t="shared" si="5"/>
        <v>Pré-enregistrement-Norme 4</v>
      </c>
      <c r="AU14" t="s">
        <v>288</v>
      </c>
      <c r="AW14">
        <v>13</v>
      </c>
      <c r="AX14" t="s">
        <v>284</v>
      </c>
      <c r="AY14" t="s">
        <v>93</v>
      </c>
      <c r="AZ14" t="s">
        <v>18</v>
      </c>
      <c r="BA14" t="s">
        <v>256</v>
      </c>
      <c r="BB14" t="str">
        <f t="shared" si="6"/>
        <v>Pré-enregistrement-Norme 6</v>
      </c>
      <c r="BC14" t="s">
        <v>288</v>
      </c>
    </row>
    <row r="15" spans="1:66" x14ac:dyDescent="0.3">
      <c r="A15">
        <v>14</v>
      </c>
      <c r="B15" t="s">
        <v>284</v>
      </c>
      <c r="C15" t="s">
        <v>15</v>
      </c>
      <c r="D15" t="s">
        <v>14</v>
      </c>
      <c r="E15" t="s">
        <v>105</v>
      </c>
      <c r="F15" t="str">
        <f t="shared" si="7"/>
        <v>Pré-enregistrement-Norme 4</v>
      </c>
      <c r="G15" t="s">
        <v>288</v>
      </c>
      <c r="I15">
        <v>14</v>
      </c>
      <c r="J15" t="s">
        <v>284</v>
      </c>
      <c r="K15" t="s">
        <v>35</v>
      </c>
      <c r="L15" t="s">
        <v>18</v>
      </c>
      <c r="M15" t="s">
        <v>133</v>
      </c>
      <c r="N15" t="str">
        <f t="shared" si="0"/>
        <v>Pré-enregistrement-Norme 6</v>
      </c>
      <c r="O15" t="s">
        <v>288</v>
      </c>
      <c r="Q15">
        <v>14</v>
      </c>
      <c r="R15" t="s">
        <v>284</v>
      </c>
      <c r="S15" t="s">
        <v>40</v>
      </c>
      <c r="T15" t="s">
        <v>10</v>
      </c>
      <c r="U15" t="s">
        <v>156</v>
      </c>
      <c r="V15" t="str">
        <f t="shared" si="4"/>
        <v>Pré-enregistrement-Norme 2</v>
      </c>
      <c r="W15" t="s">
        <v>288</v>
      </c>
      <c r="Y15">
        <v>14</v>
      </c>
      <c r="Z15" t="s">
        <v>284</v>
      </c>
      <c r="AA15" t="s">
        <v>55</v>
      </c>
      <c r="AB15" t="s">
        <v>10</v>
      </c>
      <c r="AC15" t="s">
        <v>186</v>
      </c>
      <c r="AD15" t="str">
        <f t="shared" si="1"/>
        <v>Pré-enregistrement-Norme 2</v>
      </c>
      <c r="AE15" t="s">
        <v>277</v>
      </c>
      <c r="AG15">
        <v>14</v>
      </c>
      <c r="AH15" t="s">
        <v>284</v>
      </c>
      <c r="AI15" t="s">
        <v>70</v>
      </c>
      <c r="AJ15" t="s">
        <v>14</v>
      </c>
      <c r="AK15" t="s">
        <v>213</v>
      </c>
      <c r="AL15" t="str">
        <f t="shared" si="2"/>
        <v>Pré-enregistrement-Norme 4</v>
      </c>
      <c r="AM15" t="s">
        <v>288</v>
      </c>
      <c r="AO15">
        <v>14</v>
      </c>
      <c r="AP15" t="s">
        <v>284</v>
      </c>
      <c r="AQ15" t="s">
        <v>82</v>
      </c>
      <c r="AR15" t="s">
        <v>16</v>
      </c>
      <c r="AS15" t="s">
        <v>236</v>
      </c>
      <c r="AT15" t="str">
        <f t="shared" si="5"/>
        <v>Pré-enregistrement-Norme 5</v>
      </c>
      <c r="AU15" t="s">
        <v>288</v>
      </c>
      <c r="AW15">
        <v>14</v>
      </c>
      <c r="AX15" t="s">
        <v>284</v>
      </c>
      <c r="AY15" t="s">
        <v>94</v>
      </c>
      <c r="AZ15" t="s">
        <v>20</v>
      </c>
      <c r="BA15" t="s">
        <v>256</v>
      </c>
      <c r="BB15" t="str">
        <f t="shared" si="6"/>
        <v>Pré-enregistrement-Norme 7</v>
      </c>
      <c r="BC15" t="s">
        <v>288</v>
      </c>
    </row>
    <row r="16" spans="1:66" x14ac:dyDescent="0.3">
      <c r="A16">
        <v>15</v>
      </c>
      <c r="B16" t="s">
        <v>284</v>
      </c>
      <c r="C16" t="s">
        <v>17</v>
      </c>
      <c r="D16" t="s">
        <v>16</v>
      </c>
      <c r="E16" t="s">
        <v>105</v>
      </c>
      <c r="F16" t="str">
        <f t="shared" si="7"/>
        <v>Pré-enregistrement-Norme 5</v>
      </c>
      <c r="G16" t="s">
        <v>277</v>
      </c>
      <c r="I16">
        <v>15</v>
      </c>
      <c r="J16" t="s">
        <v>284</v>
      </c>
      <c r="K16" t="s">
        <v>36</v>
      </c>
      <c r="L16" t="s">
        <v>20</v>
      </c>
      <c r="M16" t="s">
        <v>133</v>
      </c>
      <c r="N16" t="str">
        <f t="shared" si="0"/>
        <v>Pré-enregistrement-Norme 7</v>
      </c>
      <c r="O16" t="s">
        <v>288</v>
      </c>
      <c r="Q16">
        <v>15</v>
      </c>
      <c r="R16" t="s">
        <v>284</v>
      </c>
      <c r="S16" t="s">
        <v>41</v>
      </c>
      <c r="T16" t="s">
        <v>12</v>
      </c>
      <c r="U16" t="s">
        <v>156</v>
      </c>
      <c r="V16" t="str">
        <f t="shared" si="4"/>
        <v>Pré-enregistrement-Norme 3</v>
      </c>
      <c r="W16" t="s">
        <v>288</v>
      </c>
      <c r="Y16">
        <v>15</v>
      </c>
      <c r="Z16" t="s">
        <v>284</v>
      </c>
      <c r="AA16" t="s">
        <v>56</v>
      </c>
      <c r="AB16" t="s">
        <v>12</v>
      </c>
      <c r="AC16" t="s">
        <v>186</v>
      </c>
      <c r="AD16" t="str">
        <f t="shared" si="1"/>
        <v>Pré-enregistrement-Norme 3</v>
      </c>
      <c r="AE16" t="s">
        <v>277</v>
      </c>
      <c r="AG16">
        <v>15</v>
      </c>
      <c r="AH16" t="s">
        <v>284</v>
      </c>
      <c r="AI16" t="s">
        <v>71</v>
      </c>
      <c r="AJ16" t="s">
        <v>16</v>
      </c>
      <c r="AK16" t="s">
        <v>213</v>
      </c>
      <c r="AL16" t="str">
        <f t="shared" si="2"/>
        <v>Pré-enregistrement-Norme 5</v>
      </c>
      <c r="AM16" t="s">
        <v>288</v>
      </c>
      <c r="AO16">
        <v>15</v>
      </c>
      <c r="AP16" t="s">
        <v>284</v>
      </c>
      <c r="AQ16" t="s">
        <v>83</v>
      </c>
      <c r="AR16" t="s">
        <v>18</v>
      </c>
      <c r="AS16" t="s">
        <v>236</v>
      </c>
      <c r="AT16" t="str">
        <f t="shared" si="5"/>
        <v>Pré-enregistrement-Norme 6</v>
      </c>
      <c r="AU16" t="s">
        <v>277</v>
      </c>
      <c r="AW16">
        <v>15</v>
      </c>
      <c r="AX16" t="s">
        <v>287</v>
      </c>
      <c r="AY16" t="s">
        <v>88</v>
      </c>
      <c r="AZ16" t="s">
        <v>8</v>
      </c>
      <c r="BA16" t="s">
        <v>256</v>
      </c>
      <c r="BB16" t="str">
        <f t="shared" si="6"/>
        <v>Phase de démarrage-Norme 1</v>
      </c>
      <c r="BC16" t="s">
        <v>288</v>
      </c>
    </row>
    <row r="17" spans="1:55" x14ac:dyDescent="0.3">
      <c r="A17">
        <v>16</v>
      </c>
      <c r="B17" t="s">
        <v>284</v>
      </c>
      <c r="C17" t="s">
        <v>19</v>
      </c>
      <c r="D17" t="s">
        <v>18</v>
      </c>
      <c r="E17" t="s">
        <v>105</v>
      </c>
      <c r="F17" t="str">
        <f t="shared" si="7"/>
        <v>Pré-enregistrement-Norme 6</v>
      </c>
      <c r="G17" t="s">
        <v>277</v>
      </c>
      <c r="I17">
        <v>16</v>
      </c>
      <c r="J17" t="s">
        <v>284</v>
      </c>
      <c r="K17" t="s">
        <v>37</v>
      </c>
      <c r="L17" t="s">
        <v>22</v>
      </c>
      <c r="M17" t="s">
        <v>133</v>
      </c>
      <c r="N17" t="str">
        <f t="shared" si="0"/>
        <v>Pré-enregistrement-Norme 8</v>
      </c>
      <c r="O17" t="s">
        <v>288</v>
      </c>
      <c r="Q17">
        <v>16</v>
      </c>
      <c r="R17" t="s">
        <v>284</v>
      </c>
      <c r="S17" t="s">
        <v>42</v>
      </c>
      <c r="T17" t="s">
        <v>14</v>
      </c>
      <c r="U17" t="s">
        <v>156</v>
      </c>
      <c r="V17" t="str">
        <f t="shared" si="4"/>
        <v>Pré-enregistrement-Norme 4</v>
      </c>
      <c r="W17" t="s">
        <v>288</v>
      </c>
      <c r="Y17">
        <v>16</v>
      </c>
      <c r="Z17" t="s">
        <v>284</v>
      </c>
      <c r="AA17" t="s">
        <v>57</v>
      </c>
      <c r="AB17" t="s">
        <v>14</v>
      </c>
      <c r="AC17" t="s">
        <v>186</v>
      </c>
      <c r="AD17" t="str">
        <f t="shared" si="1"/>
        <v>Pré-enregistrement-Norme 4</v>
      </c>
      <c r="AE17" t="s">
        <v>277</v>
      </c>
      <c r="AG17">
        <v>16</v>
      </c>
      <c r="AH17" t="s">
        <v>284</v>
      </c>
      <c r="AI17" t="s">
        <v>72</v>
      </c>
      <c r="AJ17" t="s">
        <v>18</v>
      </c>
      <c r="AK17" t="s">
        <v>213</v>
      </c>
      <c r="AL17" t="str">
        <f t="shared" si="2"/>
        <v>Pré-enregistrement-Norme 6</v>
      </c>
      <c r="AM17" t="s">
        <v>277</v>
      </c>
      <c r="AO17">
        <v>16</v>
      </c>
      <c r="AP17" t="s">
        <v>284</v>
      </c>
      <c r="AQ17" t="s">
        <v>84</v>
      </c>
      <c r="AR17" t="s">
        <v>20</v>
      </c>
      <c r="AS17" t="s">
        <v>236</v>
      </c>
      <c r="AT17" t="str">
        <f t="shared" si="5"/>
        <v>Pré-enregistrement-Norme 7</v>
      </c>
      <c r="AU17" t="s">
        <v>288</v>
      </c>
      <c r="AW17">
        <v>16</v>
      </c>
      <c r="AX17" t="s">
        <v>287</v>
      </c>
      <c r="AY17" t="s">
        <v>89</v>
      </c>
      <c r="AZ17" t="s">
        <v>10</v>
      </c>
      <c r="BA17" t="s">
        <v>256</v>
      </c>
      <c r="BB17" t="str">
        <f t="shared" si="6"/>
        <v>Phase de démarrage-Norme 2</v>
      </c>
      <c r="BC17" t="s">
        <v>288</v>
      </c>
    </row>
    <row r="18" spans="1:55" x14ac:dyDescent="0.3">
      <c r="A18">
        <v>17</v>
      </c>
      <c r="B18" t="s">
        <v>284</v>
      </c>
      <c r="C18" t="s">
        <v>21</v>
      </c>
      <c r="D18" t="s">
        <v>20</v>
      </c>
      <c r="E18" t="s">
        <v>105</v>
      </c>
      <c r="F18" t="str">
        <f t="shared" si="7"/>
        <v>Pré-enregistrement-Norme 7</v>
      </c>
      <c r="G18" t="s">
        <v>277</v>
      </c>
      <c r="I18">
        <v>17</v>
      </c>
      <c r="J18" t="s">
        <v>287</v>
      </c>
      <c r="K18" t="s">
        <v>30</v>
      </c>
      <c r="L18" t="s">
        <v>8</v>
      </c>
      <c r="M18" t="s">
        <v>133</v>
      </c>
      <c r="N18" t="str">
        <f t="shared" si="0"/>
        <v>Phase de démarrage-Norme 1</v>
      </c>
      <c r="O18" t="s">
        <v>277</v>
      </c>
      <c r="Q18">
        <v>17</v>
      </c>
      <c r="R18" t="s">
        <v>284</v>
      </c>
      <c r="S18" t="s">
        <v>43</v>
      </c>
      <c r="T18" t="s">
        <v>16</v>
      </c>
      <c r="U18" t="s">
        <v>156</v>
      </c>
      <c r="V18" t="str">
        <f t="shared" si="4"/>
        <v>Pré-enregistrement-Norme 5</v>
      </c>
      <c r="W18" t="s">
        <v>288</v>
      </c>
      <c r="Y18">
        <v>17</v>
      </c>
      <c r="Z18" t="s">
        <v>284</v>
      </c>
      <c r="AA18" t="s">
        <v>58</v>
      </c>
      <c r="AB18" t="s">
        <v>16</v>
      </c>
      <c r="AC18" t="s">
        <v>186</v>
      </c>
      <c r="AD18" t="str">
        <f t="shared" si="1"/>
        <v>Pré-enregistrement-Norme 5</v>
      </c>
      <c r="AE18" t="s">
        <v>277</v>
      </c>
      <c r="AG18">
        <v>17</v>
      </c>
      <c r="AH18" t="s">
        <v>284</v>
      </c>
      <c r="AI18" t="s">
        <v>73</v>
      </c>
      <c r="AJ18" t="s">
        <v>20</v>
      </c>
      <c r="AK18" t="s">
        <v>213</v>
      </c>
      <c r="AL18" t="str">
        <f t="shared" si="2"/>
        <v>Pré-enregistrement-Norme 7</v>
      </c>
      <c r="AM18" t="s">
        <v>288</v>
      </c>
      <c r="AO18">
        <v>17</v>
      </c>
      <c r="AP18" t="s">
        <v>284</v>
      </c>
      <c r="AQ18" t="s">
        <v>85</v>
      </c>
      <c r="AR18" t="s">
        <v>22</v>
      </c>
      <c r="AS18" t="s">
        <v>236</v>
      </c>
      <c r="AT18" t="str">
        <f t="shared" si="5"/>
        <v>Pré-enregistrement-Norme 8</v>
      </c>
      <c r="AU18" t="s">
        <v>288</v>
      </c>
      <c r="AW18">
        <v>17</v>
      </c>
      <c r="AX18" t="s">
        <v>287</v>
      </c>
      <c r="AY18" t="s">
        <v>90</v>
      </c>
      <c r="AZ18" t="s">
        <v>12</v>
      </c>
      <c r="BA18" t="s">
        <v>256</v>
      </c>
      <c r="BB18" t="str">
        <f t="shared" si="6"/>
        <v>Phase de démarrage-Norme 3</v>
      </c>
      <c r="BC18" t="s">
        <v>277</v>
      </c>
    </row>
    <row r="19" spans="1:55" x14ac:dyDescent="0.3">
      <c r="A19">
        <v>18</v>
      </c>
      <c r="B19" t="s">
        <v>284</v>
      </c>
      <c r="C19" t="s">
        <v>23</v>
      </c>
      <c r="D19" t="s">
        <v>22</v>
      </c>
      <c r="E19" t="s">
        <v>105</v>
      </c>
      <c r="F19" t="str">
        <f t="shared" si="7"/>
        <v>Pré-enregistrement-Norme 8</v>
      </c>
      <c r="G19" t="s">
        <v>288</v>
      </c>
      <c r="I19">
        <v>18</v>
      </c>
      <c r="J19" t="s">
        <v>287</v>
      </c>
      <c r="K19" t="s">
        <v>31</v>
      </c>
      <c r="L19" t="s">
        <v>10</v>
      </c>
      <c r="M19" t="s">
        <v>133</v>
      </c>
      <c r="N19" t="str">
        <f t="shared" si="0"/>
        <v>Phase de démarrage-Norme 2</v>
      </c>
      <c r="O19" t="s">
        <v>277</v>
      </c>
      <c r="Q19">
        <v>18</v>
      </c>
      <c r="R19" t="s">
        <v>284</v>
      </c>
      <c r="S19" t="s">
        <v>44</v>
      </c>
      <c r="T19" t="s">
        <v>18</v>
      </c>
      <c r="U19" t="s">
        <v>156</v>
      </c>
      <c r="V19" t="str">
        <f t="shared" si="4"/>
        <v>Pré-enregistrement-Norme 6</v>
      </c>
      <c r="W19" t="s">
        <v>288</v>
      </c>
      <c r="Y19">
        <v>18</v>
      </c>
      <c r="Z19" t="s">
        <v>284</v>
      </c>
      <c r="AA19" t="s">
        <v>59</v>
      </c>
      <c r="AB19" t="s">
        <v>18</v>
      </c>
      <c r="AC19" t="s">
        <v>186</v>
      </c>
      <c r="AD19" t="str">
        <f t="shared" si="1"/>
        <v>Pré-enregistrement-Norme 6</v>
      </c>
      <c r="AE19" t="s">
        <v>277</v>
      </c>
      <c r="AG19">
        <v>18</v>
      </c>
      <c r="AH19" t="s">
        <v>284</v>
      </c>
      <c r="AI19" t="s">
        <v>74</v>
      </c>
      <c r="AJ19" t="s">
        <v>22</v>
      </c>
      <c r="AK19" t="s">
        <v>213</v>
      </c>
      <c r="AL19" t="str">
        <f t="shared" si="2"/>
        <v>Pré-enregistrement-Norme 8</v>
      </c>
      <c r="AM19" t="s">
        <v>288</v>
      </c>
      <c r="AO19">
        <v>18</v>
      </c>
      <c r="AP19" t="s">
        <v>284</v>
      </c>
      <c r="AQ19" t="s">
        <v>86</v>
      </c>
      <c r="AR19" t="s">
        <v>24</v>
      </c>
      <c r="AS19" t="s">
        <v>236</v>
      </c>
      <c r="AT19" t="str">
        <f t="shared" si="5"/>
        <v>Pré-enregistrement-Norme 9</v>
      </c>
      <c r="AU19" t="s">
        <v>288</v>
      </c>
      <c r="AW19">
        <v>18</v>
      </c>
      <c r="AX19" t="s">
        <v>287</v>
      </c>
      <c r="AY19" t="s">
        <v>91</v>
      </c>
      <c r="AZ19" t="s">
        <v>14</v>
      </c>
      <c r="BA19" t="s">
        <v>256</v>
      </c>
      <c r="BB19" t="str">
        <f t="shared" si="6"/>
        <v>Phase de démarrage-Norme 4</v>
      </c>
      <c r="BC19" t="s">
        <v>288</v>
      </c>
    </row>
    <row r="20" spans="1:55" x14ac:dyDescent="0.3">
      <c r="A20">
        <v>19</v>
      </c>
      <c r="B20" t="s">
        <v>284</v>
      </c>
      <c r="C20" t="s">
        <v>25</v>
      </c>
      <c r="D20" t="s">
        <v>24</v>
      </c>
      <c r="E20" t="s">
        <v>105</v>
      </c>
      <c r="F20" t="str">
        <f t="shared" si="7"/>
        <v>Pré-enregistrement-Norme 9</v>
      </c>
      <c r="G20" t="s">
        <v>288</v>
      </c>
      <c r="I20">
        <v>19</v>
      </c>
      <c r="J20" t="s">
        <v>287</v>
      </c>
      <c r="K20" t="s">
        <v>32</v>
      </c>
      <c r="L20" t="s">
        <v>12</v>
      </c>
      <c r="M20" t="s">
        <v>133</v>
      </c>
      <c r="N20" t="str">
        <f t="shared" si="0"/>
        <v>Phase de démarrage-Norme 3</v>
      </c>
      <c r="O20" t="s">
        <v>277</v>
      </c>
      <c r="Q20">
        <v>19</v>
      </c>
      <c r="R20" t="s">
        <v>284</v>
      </c>
      <c r="S20" t="s">
        <v>45</v>
      </c>
      <c r="T20" t="s">
        <v>20</v>
      </c>
      <c r="U20" t="s">
        <v>156</v>
      </c>
      <c r="V20" t="str">
        <f t="shared" si="4"/>
        <v>Pré-enregistrement-Norme 7</v>
      </c>
      <c r="W20" t="s">
        <v>288</v>
      </c>
      <c r="Y20">
        <v>19</v>
      </c>
      <c r="Z20" t="s">
        <v>284</v>
      </c>
      <c r="AA20" t="s">
        <v>60</v>
      </c>
      <c r="AB20" t="s">
        <v>20</v>
      </c>
      <c r="AC20" t="s">
        <v>186</v>
      </c>
      <c r="AD20" t="str">
        <f t="shared" si="1"/>
        <v>Pré-enregistrement-Norme 7</v>
      </c>
      <c r="AE20" t="s">
        <v>277</v>
      </c>
      <c r="AG20">
        <v>19</v>
      </c>
      <c r="AH20" t="s">
        <v>284</v>
      </c>
      <c r="AI20" t="s">
        <v>75</v>
      </c>
      <c r="AJ20" t="s">
        <v>24</v>
      </c>
      <c r="AK20" t="s">
        <v>213</v>
      </c>
      <c r="AL20" t="str">
        <f t="shared" si="2"/>
        <v>Pré-enregistrement-Norme 9</v>
      </c>
      <c r="AM20" t="s">
        <v>288</v>
      </c>
      <c r="AO20">
        <v>19</v>
      </c>
      <c r="AP20" t="s">
        <v>287</v>
      </c>
      <c r="AQ20" t="s">
        <v>78</v>
      </c>
      <c r="AR20" t="s">
        <v>8</v>
      </c>
      <c r="AS20" t="s">
        <v>236</v>
      </c>
      <c r="AT20" t="str">
        <f t="shared" si="5"/>
        <v>Phase de démarrage-Norme 1</v>
      </c>
      <c r="AU20" t="s">
        <v>277</v>
      </c>
      <c r="AW20">
        <v>19</v>
      </c>
      <c r="AX20" t="s">
        <v>287</v>
      </c>
      <c r="AY20" t="s">
        <v>92</v>
      </c>
      <c r="AZ20" t="s">
        <v>16</v>
      </c>
      <c r="BA20" t="s">
        <v>256</v>
      </c>
      <c r="BB20" t="str">
        <f t="shared" si="6"/>
        <v>Phase de démarrage-Norme 5</v>
      </c>
      <c r="BC20" t="s">
        <v>288</v>
      </c>
    </row>
    <row r="21" spans="1:55" x14ac:dyDescent="0.3">
      <c r="A21">
        <v>20</v>
      </c>
      <c r="B21" t="s">
        <v>284</v>
      </c>
      <c r="C21" t="s">
        <v>27</v>
      </c>
      <c r="D21" t="s">
        <v>26</v>
      </c>
      <c r="E21" t="s">
        <v>105</v>
      </c>
      <c r="F21" t="str">
        <f t="shared" si="7"/>
        <v>Pré-enregistrement-Norme 10</v>
      </c>
      <c r="G21" t="s">
        <v>277</v>
      </c>
      <c r="I21">
        <v>20</v>
      </c>
      <c r="J21" t="s">
        <v>287</v>
      </c>
      <c r="K21" t="s">
        <v>33</v>
      </c>
      <c r="L21" t="s">
        <v>14</v>
      </c>
      <c r="M21" t="s">
        <v>133</v>
      </c>
      <c r="N21" t="str">
        <f t="shared" si="0"/>
        <v>Phase de démarrage-Norme 4</v>
      </c>
      <c r="O21" t="s">
        <v>288</v>
      </c>
      <c r="Q21">
        <v>20</v>
      </c>
      <c r="R21" t="s">
        <v>284</v>
      </c>
      <c r="S21" t="s">
        <v>46</v>
      </c>
      <c r="T21" t="s">
        <v>22</v>
      </c>
      <c r="U21" t="s">
        <v>156</v>
      </c>
      <c r="V21" t="str">
        <f t="shared" si="4"/>
        <v>Pré-enregistrement-Norme 8</v>
      </c>
      <c r="W21" t="s">
        <v>288</v>
      </c>
      <c r="Y21">
        <v>20</v>
      </c>
      <c r="Z21" t="s">
        <v>284</v>
      </c>
      <c r="AA21" t="s">
        <v>61</v>
      </c>
      <c r="AB21" t="s">
        <v>22</v>
      </c>
      <c r="AC21" t="s">
        <v>186</v>
      </c>
      <c r="AD21" t="str">
        <f t="shared" si="1"/>
        <v>Pré-enregistrement-Norme 8</v>
      </c>
      <c r="AE21" t="s">
        <v>277</v>
      </c>
      <c r="AG21">
        <v>20</v>
      </c>
      <c r="AH21" t="s">
        <v>284</v>
      </c>
      <c r="AI21" t="s">
        <v>76</v>
      </c>
      <c r="AJ21" t="s">
        <v>26</v>
      </c>
      <c r="AK21" t="s">
        <v>213</v>
      </c>
      <c r="AL21" t="str">
        <f t="shared" si="2"/>
        <v>Pré-enregistrement-Norme 10</v>
      </c>
      <c r="AM21" t="s">
        <v>288</v>
      </c>
      <c r="AO21">
        <v>20</v>
      </c>
      <c r="AP21" t="s">
        <v>287</v>
      </c>
      <c r="AQ21" t="s">
        <v>79</v>
      </c>
      <c r="AR21" t="s">
        <v>10</v>
      </c>
      <c r="AS21" t="s">
        <v>236</v>
      </c>
      <c r="AT21" t="str">
        <f t="shared" si="5"/>
        <v>Phase de démarrage-Norme 2</v>
      </c>
      <c r="AU21" t="s">
        <v>277</v>
      </c>
      <c r="AW21">
        <v>20</v>
      </c>
      <c r="AX21" t="s">
        <v>287</v>
      </c>
      <c r="AY21" t="s">
        <v>93</v>
      </c>
      <c r="AZ21" t="s">
        <v>18</v>
      </c>
      <c r="BA21" t="s">
        <v>256</v>
      </c>
      <c r="BB21" t="str">
        <f t="shared" si="6"/>
        <v>Phase de démarrage-Norme 6</v>
      </c>
      <c r="BC21" t="s">
        <v>288</v>
      </c>
    </row>
    <row r="22" spans="1:55" x14ac:dyDescent="0.3">
      <c r="A22">
        <v>21</v>
      </c>
      <c r="B22" t="s">
        <v>287</v>
      </c>
      <c r="C22" t="s">
        <v>9</v>
      </c>
      <c r="D22" t="s">
        <v>8</v>
      </c>
      <c r="E22" t="s">
        <v>105</v>
      </c>
      <c r="F22" t="str">
        <f t="shared" si="3"/>
        <v>Phase de démarrage-Norme 1</v>
      </c>
      <c r="G22" t="s">
        <v>277</v>
      </c>
      <c r="I22">
        <v>21</v>
      </c>
      <c r="J22" t="s">
        <v>287</v>
      </c>
      <c r="K22" t="s">
        <v>34</v>
      </c>
      <c r="L22" t="s">
        <v>16</v>
      </c>
      <c r="M22" t="s">
        <v>133</v>
      </c>
      <c r="N22" t="str">
        <f t="shared" si="0"/>
        <v>Phase de démarrage-Norme 5</v>
      </c>
      <c r="O22" t="s">
        <v>277</v>
      </c>
      <c r="Q22">
        <v>21</v>
      </c>
      <c r="R22" t="s">
        <v>284</v>
      </c>
      <c r="S22" t="s">
        <v>47</v>
      </c>
      <c r="T22" t="s">
        <v>24</v>
      </c>
      <c r="U22" t="s">
        <v>156</v>
      </c>
      <c r="V22" t="str">
        <f t="shared" si="4"/>
        <v>Pré-enregistrement-Norme 9</v>
      </c>
      <c r="W22" t="s">
        <v>288</v>
      </c>
      <c r="Y22">
        <v>21</v>
      </c>
      <c r="Z22" t="s">
        <v>284</v>
      </c>
      <c r="AA22" t="s">
        <v>62</v>
      </c>
      <c r="AB22" t="s">
        <v>24</v>
      </c>
      <c r="AC22" t="s">
        <v>186</v>
      </c>
      <c r="AD22" t="str">
        <f t="shared" si="1"/>
        <v>Pré-enregistrement-Norme 9</v>
      </c>
      <c r="AE22" t="s">
        <v>277</v>
      </c>
      <c r="AG22">
        <v>21</v>
      </c>
      <c r="AH22" t="s">
        <v>287</v>
      </c>
      <c r="AI22" t="s">
        <v>67</v>
      </c>
      <c r="AJ22" t="s">
        <v>8</v>
      </c>
      <c r="AK22" t="s">
        <v>213</v>
      </c>
      <c r="AL22" t="str">
        <f t="shared" si="2"/>
        <v>Phase de démarrage-Norme 1</v>
      </c>
      <c r="AM22" t="s">
        <v>277</v>
      </c>
      <c r="AO22">
        <v>21</v>
      </c>
      <c r="AP22" t="s">
        <v>287</v>
      </c>
      <c r="AQ22" t="s">
        <v>80</v>
      </c>
      <c r="AR22" t="s">
        <v>12</v>
      </c>
      <c r="AS22" t="s">
        <v>236</v>
      </c>
      <c r="AT22" t="str">
        <f t="shared" si="5"/>
        <v>Phase de démarrage-Norme 3</v>
      </c>
      <c r="AU22" t="s">
        <v>277</v>
      </c>
      <c r="AW22">
        <v>21</v>
      </c>
      <c r="AX22" t="s">
        <v>287</v>
      </c>
      <c r="AY22" t="s">
        <v>94</v>
      </c>
      <c r="AZ22" t="s">
        <v>20</v>
      </c>
      <c r="BA22" t="s">
        <v>256</v>
      </c>
      <c r="BB22" t="str">
        <f t="shared" si="6"/>
        <v>Phase de démarrage-Norme 7</v>
      </c>
      <c r="BC22" t="s">
        <v>288</v>
      </c>
    </row>
    <row r="23" spans="1:55" x14ac:dyDescent="0.3">
      <c r="A23">
        <v>22</v>
      </c>
      <c r="B23" t="s">
        <v>287</v>
      </c>
      <c r="C23" t="s">
        <v>11</v>
      </c>
      <c r="D23" t="s">
        <v>10</v>
      </c>
      <c r="E23" t="s">
        <v>105</v>
      </c>
      <c r="F23" t="str">
        <f t="shared" si="3"/>
        <v>Phase de démarrage-Norme 2</v>
      </c>
      <c r="G23" t="s">
        <v>277</v>
      </c>
      <c r="I23">
        <v>22</v>
      </c>
      <c r="J23" t="s">
        <v>287</v>
      </c>
      <c r="K23" t="s">
        <v>35</v>
      </c>
      <c r="L23" t="s">
        <v>18</v>
      </c>
      <c r="M23" t="s">
        <v>133</v>
      </c>
      <c r="N23" t="str">
        <f t="shared" si="0"/>
        <v>Phase de démarrage-Norme 6</v>
      </c>
      <c r="O23" t="s">
        <v>288</v>
      </c>
      <c r="Q23">
        <v>22</v>
      </c>
      <c r="R23" t="s">
        <v>284</v>
      </c>
      <c r="S23" t="s">
        <v>48</v>
      </c>
      <c r="T23" t="s">
        <v>26</v>
      </c>
      <c r="U23" t="s">
        <v>156</v>
      </c>
      <c r="V23" t="str">
        <f t="shared" si="4"/>
        <v>Pré-enregistrement-Norme 10</v>
      </c>
      <c r="W23" t="s">
        <v>288</v>
      </c>
      <c r="Y23">
        <v>22</v>
      </c>
      <c r="Z23" t="s">
        <v>284</v>
      </c>
      <c r="AA23" t="s">
        <v>63</v>
      </c>
      <c r="AB23" t="s">
        <v>26</v>
      </c>
      <c r="AC23" t="s">
        <v>186</v>
      </c>
      <c r="AD23" t="str">
        <f t="shared" si="1"/>
        <v>Pré-enregistrement-Norme 10</v>
      </c>
      <c r="AE23" t="s">
        <v>277</v>
      </c>
      <c r="AG23">
        <v>22</v>
      </c>
      <c r="AH23" t="s">
        <v>287</v>
      </c>
      <c r="AI23" t="s">
        <v>68</v>
      </c>
      <c r="AJ23" t="s">
        <v>10</v>
      </c>
      <c r="AK23" t="s">
        <v>213</v>
      </c>
      <c r="AL23" t="str">
        <f t="shared" si="2"/>
        <v>Phase de démarrage-Norme 2</v>
      </c>
      <c r="AM23" t="s">
        <v>277</v>
      </c>
      <c r="AO23">
        <v>22</v>
      </c>
      <c r="AP23" t="s">
        <v>287</v>
      </c>
      <c r="AQ23" t="s">
        <v>81</v>
      </c>
      <c r="AR23" t="s">
        <v>14</v>
      </c>
      <c r="AS23" t="s">
        <v>236</v>
      </c>
      <c r="AT23" t="str">
        <f t="shared" si="5"/>
        <v>Phase de démarrage-Norme 4</v>
      </c>
      <c r="AU23" t="s">
        <v>277</v>
      </c>
      <c r="AW23">
        <v>22</v>
      </c>
      <c r="AX23" t="s">
        <v>290</v>
      </c>
      <c r="AY23" t="s">
        <v>88</v>
      </c>
      <c r="AZ23" t="s">
        <v>8</v>
      </c>
      <c r="BA23" t="s">
        <v>256</v>
      </c>
      <c r="BB23" t="str">
        <f t="shared" si="6"/>
        <v>Phase opérationnelle-Norme 1</v>
      </c>
      <c r="BC23" t="s">
        <v>277</v>
      </c>
    </row>
    <row r="24" spans="1:55" x14ac:dyDescent="0.3">
      <c r="A24">
        <v>23</v>
      </c>
      <c r="B24" t="s">
        <v>287</v>
      </c>
      <c r="C24" t="s">
        <v>13</v>
      </c>
      <c r="D24" t="s">
        <v>12</v>
      </c>
      <c r="E24" t="s">
        <v>105</v>
      </c>
      <c r="F24" t="str">
        <f t="shared" si="3"/>
        <v>Phase de démarrage-Norme 3</v>
      </c>
      <c r="G24" t="s">
        <v>277</v>
      </c>
      <c r="I24">
        <v>23</v>
      </c>
      <c r="J24" t="s">
        <v>287</v>
      </c>
      <c r="K24" t="s">
        <v>36</v>
      </c>
      <c r="L24" t="s">
        <v>20</v>
      </c>
      <c r="M24" t="s">
        <v>133</v>
      </c>
      <c r="N24" t="str">
        <f t="shared" si="0"/>
        <v>Phase de démarrage-Norme 7</v>
      </c>
      <c r="O24" t="s">
        <v>277</v>
      </c>
      <c r="Q24">
        <v>23</v>
      </c>
      <c r="R24" t="s">
        <v>284</v>
      </c>
      <c r="S24" t="s">
        <v>50</v>
      </c>
      <c r="T24" t="s">
        <v>49</v>
      </c>
      <c r="U24" t="s">
        <v>156</v>
      </c>
      <c r="V24" t="str">
        <f t="shared" si="4"/>
        <v>Pré-enregistrement-Norme 11</v>
      </c>
      <c r="W24" t="s">
        <v>288</v>
      </c>
      <c r="Y24">
        <v>23</v>
      </c>
      <c r="Z24" t="s">
        <v>284</v>
      </c>
      <c r="AA24" t="s">
        <v>64</v>
      </c>
      <c r="AB24" t="s">
        <v>49</v>
      </c>
      <c r="AC24" t="s">
        <v>186</v>
      </c>
      <c r="AD24" t="str">
        <f t="shared" si="1"/>
        <v>Pré-enregistrement-Norme 11</v>
      </c>
      <c r="AE24" t="s">
        <v>277</v>
      </c>
      <c r="AG24">
        <v>23</v>
      </c>
      <c r="AH24" t="s">
        <v>287</v>
      </c>
      <c r="AI24" t="s">
        <v>69</v>
      </c>
      <c r="AJ24" t="s">
        <v>12</v>
      </c>
      <c r="AK24" t="s">
        <v>213</v>
      </c>
      <c r="AL24" t="str">
        <f t="shared" si="2"/>
        <v>Phase de démarrage-Norme 3</v>
      </c>
      <c r="AM24" t="s">
        <v>277</v>
      </c>
      <c r="AO24">
        <v>23</v>
      </c>
      <c r="AP24" t="s">
        <v>287</v>
      </c>
      <c r="AQ24" t="s">
        <v>82</v>
      </c>
      <c r="AR24" t="s">
        <v>16</v>
      </c>
      <c r="AS24" t="s">
        <v>236</v>
      </c>
      <c r="AT24" t="str">
        <f t="shared" si="5"/>
        <v>Phase de démarrage-Norme 5</v>
      </c>
      <c r="AU24" t="s">
        <v>288</v>
      </c>
      <c r="AW24">
        <v>23</v>
      </c>
      <c r="AX24" t="s">
        <v>290</v>
      </c>
      <c r="AY24" t="s">
        <v>89</v>
      </c>
      <c r="AZ24" t="s">
        <v>10</v>
      </c>
      <c r="BA24" t="s">
        <v>256</v>
      </c>
      <c r="BB24" t="str">
        <f t="shared" si="6"/>
        <v>Phase opérationnelle-Norme 2</v>
      </c>
      <c r="BC24" t="s">
        <v>277</v>
      </c>
    </row>
    <row r="25" spans="1:55" x14ac:dyDescent="0.3">
      <c r="A25">
        <v>24</v>
      </c>
      <c r="B25" t="s">
        <v>287</v>
      </c>
      <c r="C25" t="s">
        <v>15</v>
      </c>
      <c r="D25" t="s">
        <v>14</v>
      </c>
      <c r="E25" t="s">
        <v>105</v>
      </c>
      <c r="F25" t="str">
        <f t="shared" si="3"/>
        <v>Phase de démarrage-Norme 4</v>
      </c>
      <c r="G25" t="s">
        <v>277</v>
      </c>
      <c r="I25">
        <v>24</v>
      </c>
      <c r="J25" t="s">
        <v>287</v>
      </c>
      <c r="K25" t="s">
        <v>37</v>
      </c>
      <c r="L25" t="s">
        <v>22</v>
      </c>
      <c r="M25" t="s">
        <v>133</v>
      </c>
      <c r="N25" t="str">
        <f t="shared" si="0"/>
        <v>Phase de démarrage-Norme 8</v>
      </c>
      <c r="O25" t="s">
        <v>288</v>
      </c>
      <c r="Q25">
        <v>24</v>
      </c>
      <c r="R25" t="s">
        <v>284</v>
      </c>
      <c r="S25" t="s">
        <v>52</v>
      </c>
      <c r="T25" t="s">
        <v>51</v>
      </c>
      <c r="U25" t="s">
        <v>156</v>
      </c>
      <c r="V25" t="str">
        <f t="shared" si="4"/>
        <v>Pré-enregistrement-Norme 12</v>
      </c>
      <c r="W25" t="s">
        <v>288</v>
      </c>
      <c r="Y25">
        <v>24</v>
      </c>
      <c r="Z25" t="s">
        <v>284</v>
      </c>
      <c r="AA25" t="s">
        <v>65</v>
      </c>
      <c r="AB25" t="s">
        <v>51</v>
      </c>
      <c r="AC25" t="s">
        <v>186</v>
      </c>
      <c r="AD25" t="str">
        <f t="shared" si="1"/>
        <v>Pré-enregistrement-Norme 12</v>
      </c>
      <c r="AE25" t="s">
        <v>277</v>
      </c>
      <c r="AG25">
        <v>24</v>
      </c>
      <c r="AH25" t="s">
        <v>287</v>
      </c>
      <c r="AI25" t="s">
        <v>70</v>
      </c>
      <c r="AJ25" t="s">
        <v>14</v>
      </c>
      <c r="AK25" t="s">
        <v>213</v>
      </c>
      <c r="AL25" t="str">
        <f t="shared" si="2"/>
        <v>Phase de démarrage-Norme 4</v>
      </c>
      <c r="AM25" t="s">
        <v>277</v>
      </c>
      <c r="AO25">
        <v>24</v>
      </c>
      <c r="AP25" t="s">
        <v>287</v>
      </c>
      <c r="AQ25" t="s">
        <v>83</v>
      </c>
      <c r="AR25" t="s">
        <v>18</v>
      </c>
      <c r="AS25" t="s">
        <v>236</v>
      </c>
      <c r="AT25" t="str">
        <f t="shared" si="5"/>
        <v>Phase de démarrage-Norme 6</v>
      </c>
      <c r="AU25" t="s">
        <v>277</v>
      </c>
      <c r="AW25">
        <v>24</v>
      </c>
      <c r="AX25" t="s">
        <v>290</v>
      </c>
      <c r="AY25" t="s">
        <v>90</v>
      </c>
      <c r="AZ25" t="s">
        <v>12</v>
      </c>
      <c r="BA25" t="s">
        <v>256</v>
      </c>
      <c r="BB25" t="str">
        <f t="shared" si="6"/>
        <v>Phase opérationnelle-Norme 3</v>
      </c>
      <c r="BC25" t="s">
        <v>277</v>
      </c>
    </row>
    <row r="26" spans="1:55" x14ac:dyDescent="0.3">
      <c r="A26">
        <v>25</v>
      </c>
      <c r="B26" t="s">
        <v>287</v>
      </c>
      <c r="C26" t="s">
        <v>17</v>
      </c>
      <c r="D26" t="s">
        <v>16</v>
      </c>
      <c r="E26" t="s">
        <v>105</v>
      </c>
      <c r="F26" t="str">
        <f t="shared" si="3"/>
        <v>Phase de démarrage-Norme 5</v>
      </c>
      <c r="G26" t="s">
        <v>277</v>
      </c>
      <c r="I26">
        <v>25</v>
      </c>
      <c r="J26" t="s">
        <v>290</v>
      </c>
      <c r="K26" t="s">
        <v>30</v>
      </c>
      <c r="L26" t="s">
        <v>8</v>
      </c>
      <c r="M26" t="s">
        <v>133</v>
      </c>
      <c r="N26" t="str">
        <f t="shared" si="0"/>
        <v>Phase opérationnelle-Norme 1</v>
      </c>
      <c r="O26" t="s">
        <v>277</v>
      </c>
      <c r="Q26">
        <v>25</v>
      </c>
      <c r="R26" t="s">
        <v>287</v>
      </c>
      <c r="S26" t="s">
        <v>39</v>
      </c>
      <c r="T26" t="s">
        <v>8</v>
      </c>
      <c r="U26" t="s">
        <v>156</v>
      </c>
      <c r="V26" t="str">
        <f t="shared" si="4"/>
        <v>Phase de démarrage-Norme 1</v>
      </c>
      <c r="W26" t="s">
        <v>277</v>
      </c>
      <c r="Y26">
        <v>25</v>
      </c>
      <c r="Z26" t="s">
        <v>287</v>
      </c>
      <c r="AA26" t="s">
        <v>54</v>
      </c>
      <c r="AB26" t="s">
        <v>8</v>
      </c>
      <c r="AC26" t="s">
        <v>186</v>
      </c>
      <c r="AD26" t="str">
        <f t="shared" si="1"/>
        <v>Phase de démarrage-Norme 1</v>
      </c>
      <c r="AE26" t="s">
        <v>277</v>
      </c>
      <c r="AG26">
        <v>25</v>
      </c>
      <c r="AH26" t="s">
        <v>287</v>
      </c>
      <c r="AI26" t="s">
        <v>71</v>
      </c>
      <c r="AJ26" t="s">
        <v>16</v>
      </c>
      <c r="AK26" t="s">
        <v>213</v>
      </c>
      <c r="AL26" t="str">
        <f t="shared" si="2"/>
        <v>Phase de démarrage-Norme 5</v>
      </c>
      <c r="AM26" t="s">
        <v>277</v>
      </c>
      <c r="AO26">
        <v>25</v>
      </c>
      <c r="AP26" t="s">
        <v>287</v>
      </c>
      <c r="AQ26" t="s">
        <v>84</v>
      </c>
      <c r="AR26" t="s">
        <v>20</v>
      </c>
      <c r="AS26" t="s">
        <v>236</v>
      </c>
      <c r="AT26" t="str">
        <f t="shared" si="5"/>
        <v>Phase de démarrage-Norme 7</v>
      </c>
      <c r="AU26" t="s">
        <v>277</v>
      </c>
      <c r="AW26">
        <v>25</v>
      </c>
      <c r="AX26" t="s">
        <v>290</v>
      </c>
      <c r="AY26" t="s">
        <v>91</v>
      </c>
      <c r="AZ26" t="s">
        <v>14</v>
      </c>
      <c r="BA26" t="s">
        <v>256</v>
      </c>
      <c r="BB26" t="str">
        <f t="shared" si="6"/>
        <v>Phase opérationnelle-Norme 4</v>
      </c>
      <c r="BC26" t="s">
        <v>288</v>
      </c>
    </row>
    <row r="27" spans="1:55" x14ac:dyDescent="0.3">
      <c r="A27">
        <v>26</v>
      </c>
      <c r="B27" t="s">
        <v>287</v>
      </c>
      <c r="C27" t="s">
        <v>19</v>
      </c>
      <c r="D27" t="s">
        <v>18</v>
      </c>
      <c r="E27" t="s">
        <v>105</v>
      </c>
      <c r="F27" t="str">
        <f t="shared" si="3"/>
        <v>Phase de démarrage-Norme 6</v>
      </c>
      <c r="G27" t="s">
        <v>277</v>
      </c>
      <c r="I27">
        <v>26</v>
      </c>
      <c r="J27" t="s">
        <v>290</v>
      </c>
      <c r="K27" t="s">
        <v>31</v>
      </c>
      <c r="L27" t="s">
        <v>10</v>
      </c>
      <c r="M27" t="s">
        <v>133</v>
      </c>
      <c r="N27" t="str">
        <f t="shared" si="0"/>
        <v>Phase opérationnelle-Norme 2</v>
      </c>
      <c r="O27" t="s">
        <v>277</v>
      </c>
      <c r="Q27">
        <v>26</v>
      </c>
      <c r="R27" t="s">
        <v>287</v>
      </c>
      <c r="S27" t="s">
        <v>40</v>
      </c>
      <c r="T27" t="s">
        <v>10</v>
      </c>
      <c r="U27" t="s">
        <v>156</v>
      </c>
      <c r="V27" t="str">
        <f t="shared" si="4"/>
        <v>Phase de démarrage-Norme 2</v>
      </c>
      <c r="W27" t="s">
        <v>288</v>
      </c>
      <c r="Y27">
        <v>26</v>
      </c>
      <c r="Z27" t="s">
        <v>287</v>
      </c>
      <c r="AA27" t="s">
        <v>55</v>
      </c>
      <c r="AB27" t="s">
        <v>10</v>
      </c>
      <c r="AC27" t="s">
        <v>186</v>
      </c>
      <c r="AD27" t="str">
        <f t="shared" si="1"/>
        <v>Phase de démarrage-Norme 2</v>
      </c>
      <c r="AE27" t="s">
        <v>277</v>
      </c>
      <c r="AG27">
        <v>26</v>
      </c>
      <c r="AH27" t="s">
        <v>287</v>
      </c>
      <c r="AI27" t="s">
        <v>72</v>
      </c>
      <c r="AJ27" t="s">
        <v>18</v>
      </c>
      <c r="AK27" t="s">
        <v>213</v>
      </c>
      <c r="AL27" t="str">
        <f t="shared" si="2"/>
        <v>Phase de démarrage-Norme 6</v>
      </c>
      <c r="AM27" t="s">
        <v>277</v>
      </c>
      <c r="AO27">
        <v>26</v>
      </c>
      <c r="AP27" t="s">
        <v>287</v>
      </c>
      <c r="AQ27" t="s">
        <v>85</v>
      </c>
      <c r="AR27" t="s">
        <v>22</v>
      </c>
      <c r="AS27" t="s">
        <v>236</v>
      </c>
      <c r="AT27" t="str">
        <f t="shared" si="5"/>
        <v>Phase de démarrage-Norme 8</v>
      </c>
      <c r="AU27" t="s">
        <v>288</v>
      </c>
      <c r="AW27">
        <v>26</v>
      </c>
      <c r="AX27" t="s">
        <v>290</v>
      </c>
      <c r="AY27" t="s">
        <v>92</v>
      </c>
      <c r="AZ27" t="s">
        <v>16</v>
      </c>
      <c r="BA27" t="s">
        <v>256</v>
      </c>
      <c r="BB27" t="str">
        <f t="shared" si="6"/>
        <v>Phase opérationnelle-Norme 5</v>
      </c>
      <c r="BC27" t="s">
        <v>288</v>
      </c>
    </row>
    <row r="28" spans="1:55" x14ac:dyDescent="0.3">
      <c r="A28">
        <v>27</v>
      </c>
      <c r="B28" t="s">
        <v>287</v>
      </c>
      <c r="C28" t="s">
        <v>21</v>
      </c>
      <c r="D28" t="s">
        <v>20</v>
      </c>
      <c r="E28" t="s">
        <v>105</v>
      </c>
      <c r="F28" t="str">
        <f t="shared" si="3"/>
        <v>Phase de démarrage-Norme 7</v>
      </c>
      <c r="G28" t="s">
        <v>277</v>
      </c>
      <c r="I28">
        <v>27</v>
      </c>
      <c r="J28" t="s">
        <v>290</v>
      </c>
      <c r="K28" t="s">
        <v>32</v>
      </c>
      <c r="L28" t="s">
        <v>12</v>
      </c>
      <c r="M28" t="s">
        <v>133</v>
      </c>
      <c r="N28" t="str">
        <f t="shared" si="0"/>
        <v>Phase opérationnelle-Norme 3</v>
      </c>
      <c r="O28" t="s">
        <v>277</v>
      </c>
      <c r="Q28">
        <v>27</v>
      </c>
      <c r="R28" t="s">
        <v>287</v>
      </c>
      <c r="S28" t="s">
        <v>41</v>
      </c>
      <c r="T28" t="s">
        <v>12</v>
      </c>
      <c r="U28" t="s">
        <v>156</v>
      </c>
      <c r="V28" t="str">
        <f t="shared" si="4"/>
        <v>Phase de démarrage-Norme 3</v>
      </c>
      <c r="W28" t="s">
        <v>277</v>
      </c>
      <c r="Y28">
        <v>27</v>
      </c>
      <c r="Z28" t="s">
        <v>287</v>
      </c>
      <c r="AA28" t="s">
        <v>56</v>
      </c>
      <c r="AB28" t="s">
        <v>12</v>
      </c>
      <c r="AC28" t="s">
        <v>186</v>
      </c>
      <c r="AD28" t="str">
        <f t="shared" si="1"/>
        <v>Phase de démarrage-Norme 3</v>
      </c>
      <c r="AE28" t="s">
        <v>288</v>
      </c>
      <c r="AG28">
        <v>27</v>
      </c>
      <c r="AH28" t="s">
        <v>287</v>
      </c>
      <c r="AI28" t="s">
        <v>73</v>
      </c>
      <c r="AJ28" t="s">
        <v>20</v>
      </c>
      <c r="AK28" t="s">
        <v>213</v>
      </c>
      <c r="AL28" t="str">
        <f t="shared" si="2"/>
        <v>Phase de démarrage-Norme 7</v>
      </c>
      <c r="AM28" t="s">
        <v>277</v>
      </c>
      <c r="AO28">
        <v>27</v>
      </c>
      <c r="AP28" t="s">
        <v>287</v>
      </c>
      <c r="AQ28" t="s">
        <v>86</v>
      </c>
      <c r="AR28" t="s">
        <v>24</v>
      </c>
      <c r="AS28" t="s">
        <v>236</v>
      </c>
      <c r="AT28" t="str">
        <f t="shared" si="5"/>
        <v>Phase de démarrage-Norme 9</v>
      </c>
      <c r="AU28" t="s">
        <v>288</v>
      </c>
      <c r="AW28">
        <v>27</v>
      </c>
      <c r="AX28" t="s">
        <v>290</v>
      </c>
      <c r="AY28" t="s">
        <v>93</v>
      </c>
      <c r="AZ28" t="s">
        <v>18</v>
      </c>
      <c r="BA28" t="s">
        <v>256</v>
      </c>
      <c r="BB28" t="str">
        <f t="shared" si="6"/>
        <v>Phase opérationnelle-Norme 6</v>
      </c>
      <c r="BC28" t="s">
        <v>277</v>
      </c>
    </row>
    <row r="29" spans="1:55" x14ac:dyDescent="0.3">
      <c r="A29">
        <v>28</v>
      </c>
      <c r="B29" t="s">
        <v>287</v>
      </c>
      <c r="C29" t="s">
        <v>23</v>
      </c>
      <c r="D29" t="s">
        <v>22</v>
      </c>
      <c r="E29" t="s">
        <v>105</v>
      </c>
      <c r="F29" t="str">
        <f t="shared" si="3"/>
        <v>Phase de démarrage-Norme 8</v>
      </c>
      <c r="G29" t="s">
        <v>277</v>
      </c>
      <c r="I29">
        <v>28</v>
      </c>
      <c r="J29" t="s">
        <v>290</v>
      </c>
      <c r="K29" t="s">
        <v>33</v>
      </c>
      <c r="L29" t="s">
        <v>14</v>
      </c>
      <c r="M29" t="s">
        <v>133</v>
      </c>
      <c r="N29" t="str">
        <f t="shared" si="0"/>
        <v>Phase opérationnelle-Norme 4</v>
      </c>
      <c r="O29" t="s">
        <v>277</v>
      </c>
      <c r="Q29">
        <v>28</v>
      </c>
      <c r="R29" t="s">
        <v>287</v>
      </c>
      <c r="S29" t="s">
        <v>42</v>
      </c>
      <c r="T29" t="s">
        <v>14</v>
      </c>
      <c r="U29" t="s">
        <v>156</v>
      </c>
      <c r="V29" t="str">
        <f t="shared" si="4"/>
        <v>Phase de démarrage-Norme 4</v>
      </c>
      <c r="W29" t="s">
        <v>288</v>
      </c>
      <c r="Y29">
        <v>28</v>
      </c>
      <c r="Z29" t="s">
        <v>287</v>
      </c>
      <c r="AA29" t="s">
        <v>57</v>
      </c>
      <c r="AB29" t="s">
        <v>14</v>
      </c>
      <c r="AC29" t="s">
        <v>186</v>
      </c>
      <c r="AD29" t="str">
        <f t="shared" si="1"/>
        <v>Phase de démarrage-Norme 4</v>
      </c>
      <c r="AE29" t="s">
        <v>277</v>
      </c>
      <c r="AG29">
        <v>28</v>
      </c>
      <c r="AH29" t="s">
        <v>287</v>
      </c>
      <c r="AI29" t="s">
        <v>74</v>
      </c>
      <c r="AJ29" t="s">
        <v>22</v>
      </c>
      <c r="AK29" t="s">
        <v>213</v>
      </c>
      <c r="AL29" t="str">
        <f t="shared" si="2"/>
        <v>Phase de démarrage-Norme 8</v>
      </c>
      <c r="AM29" t="s">
        <v>277</v>
      </c>
      <c r="AO29">
        <v>28</v>
      </c>
      <c r="AP29" t="s">
        <v>290</v>
      </c>
      <c r="AQ29" t="s">
        <v>78</v>
      </c>
      <c r="AR29" t="s">
        <v>8</v>
      </c>
      <c r="AS29" t="s">
        <v>236</v>
      </c>
      <c r="AT29" t="str">
        <f t="shared" si="5"/>
        <v>Phase opérationnelle-Norme 1</v>
      </c>
      <c r="AU29" t="s">
        <v>277</v>
      </c>
      <c r="AW29">
        <v>28</v>
      </c>
      <c r="AX29" t="s">
        <v>290</v>
      </c>
      <c r="AY29" t="s">
        <v>94</v>
      </c>
      <c r="AZ29" t="s">
        <v>20</v>
      </c>
      <c r="BA29" t="s">
        <v>256</v>
      </c>
      <c r="BB29" t="str">
        <f t="shared" si="6"/>
        <v>Phase opérationnelle-Norme 7</v>
      </c>
      <c r="BC29" t="s">
        <v>277</v>
      </c>
    </row>
    <row r="30" spans="1:55" x14ac:dyDescent="0.3">
      <c r="A30">
        <v>29</v>
      </c>
      <c r="B30" t="s">
        <v>287</v>
      </c>
      <c r="C30" t="s">
        <v>25</v>
      </c>
      <c r="D30" t="s">
        <v>24</v>
      </c>
      <c r="E30" t="s">
        <v>105</v>
      </c>
      <c r="F30" t="str">
        <f t="shared" si="3"/>
        <v>Phase de démarrage-Norme 9</v>
      </c>
      <c r="G30" t="s">
        <v>277</v>
      </c>
      <c r="I30">
        <v>29</v>
      </c>
      <c r="J30" t="s">
        <v>290</v>
      </c>
      <c r="K30" t="s">
        <v>34</v>
      </c>
      <c r="L30" t="s">
        <v>16</v>
      </c>
      <c r="M30" t="s">
        <v>133</v>
      </c>
      <c r="N30" t="str">
        <f t="shared" si="0"/>
        <v>Phase opérationnelle-Norme 5</v>
      </c>
      <c r="O30" t="s">
        <v>277</v>
      </c>
      <c r="Q30">
        <v>29</v>
      </c>
      <c r="R30" t="s">
        <v>287</v>
      </c>
      <c r="S30" t="s">
        <v>43</v>
      </c>
      <c r="T30" t="s">
        <v>16</v>
      </c>
      <c r="U30" t="s">
        <v>156</v>
      </c>
      <c r="V30" t="str">
        <f t="shared" si="4"/>
        <v>Phase de démarrage-Norme 5</v>
      </c>
      <c r="W30" t="s">
        <v>288</v>
      </c>
      <c r="Y30">
        <v>29</v>
      </c>
      <c r="Z30" t="s">
        <v>287</v>
      </c>
      <c r="AA30" t="s">
        <v>58</v>
      </c>
      <c r="AB30" t="s">
        <v>16</v>
      </c>
      <c r="AC30" t="s">
        <v>186</v>
      </c>
      <c r="AD30" t="str">
        <f t="shared" si="1"/>
        <v>Phase de démarrage-Norme 5</v>
      </c>
      <c r="AE30" t="s">
        <v>277</v>
      </c>
      <c r="AG30">
        <v>29</v>
      </c>
      <c r="AH30" t="s">
        <v>287</v>
      </c>
      <c r="AI30" t="s">
        <v>75</v>
      </c>
      <c r="AJ30" t="s">
        <v>24</v>
      </c>
      <c r="AK30" t="s">
        <v>213</v>
      </c>
      <c r="AL30" t="str">
        <f t="shared" si="2"/>
        <v>Phase de démarrage-Norme 9</v>
      </c>
      <c r="AM30" t="s">
        <v>277</v>
      </c>
      <c r="AO30">
        <v>29</v>
      </c>
      <c r="AP30" t="s">
        <v>290</v>
      </c>
      <c r="AQ30" t="s">
        <v>79</v>
      </c>
      <c r="AR30" t="s">
        <v>10</v>
      </c>
      <c r="AS30" t="s">
        <v>236</v>
      </c>
      <c r="AT30" t="str">
        <f t="shared" si="5"/>
        <v>Phase opérationnelle-Norme 2</v>
      </c>
      <c r="AU30" t="s">
        <v>277</v>
      </c>
      <c r="AW30">
        <v>29</v>
      </c>
      <c r="AX30" t="s">
        <v>293</v>
      </c>
      <c r="AY30" t="s">
        <v>88</v>
      </c>
      <c r="AZ30" t="s">
        <v>8</v>
      </c>
      <c r="BA30" t="s">
        <v>256</v>
      </c>
      <c r="BB30" t="str">
        <f t="shared" si="6"/>
        <v>Phase terminale-Norme 1</v>
      </c>
      <c r="BC30" t="s">
        <v>277</v>
      </c>
    </row>
    <row r="31" spans="1:55" x14ac:dyDescent="0.3">
      <c r="A31">
        <v>30</v>
      </c>
      <c r="B31" t="s">
        <v>287</v>
      </c>
      <c r="C31" t="s">
        <v>27</v>
      </c>
      <c r="D31" t="s">
        <v>26</v>
      </c>
      <c r="E31" t="s">
        <v>105</v>
      </c>
      <c r="F31" t="str">
        <f t="shared" si="3"/>
        <v>Phase de démarrage-Norme 10</v>
      </c>
      <c r="G31" t="s">
        <v>277</v>
      </c>
      <c r="I31">
        <v>30</v>
      </c>
      <c r="J31" t="s">
        <v>290</v>
      </c>
      <c r="K31" t="s">
        <v>35</v>
      </c>
      <c r="L31" t="s">
        <v>18</v>
      </c>
      <c r="M31" t="s">
        <v>133</v>
      </c>
      <c r="N31" t="str">
        <f t="shared" si="0"/>
        <v>Phase opérationnelle-Norme 6</v>
      </c>
      <c r="O31" t="s">
        <v>277</v>
      </c>
      <c r="Q31">
        <v>30</v>
      </c>
      <c r="R31" t="s">
        <v>287</v>
      </c>
      <c r="S31" t="s">
        <v>44</v>
      </c>
      <c r="T31" t="s">
        <v>18</v>
      </c>
      <c r="U31" t="s">
        <v>156</v>
      </c>
      <c r="V31" t="str">
        <f t="shared" si="4"/>
        <v>Phase de démarrage-Norme 6</v>
      </c>
      <c r="W31" t="s">
        <v>288</v>
      </c>
      <c r="Y31">
        <v>30</v>
      </c>
      <c r="Z31" t="s">
        <v>287</v>
      </c>
      <c r="AA31" t="s">
        <v>59</v>
      </c>
      <c r="AB31" t="s">
        <v>18</v>
      </c>
      <c r="AC31" t="s">
        <v>186</v>
      </c>
      <c r="AD31" t="str">
        <f t="shared" si="1"/>
        <v>Phase de démarrage-Norme 6</v>
      </c>
      <c r="AE31" t="s">
        <v>288</v>
      </c>
      <c r="AG31">
        <v>30</v>
      </c>
      <c r="AH31" t="s">
        <v>287</v>
      </c>
      <c r="AI31" t="s">
        <v>76</v>
      </c>
      <c r="AJ31" t="s">
        <v>26</v>
      </c>
      <c r="AK31" t="s">
        <v>213</v>
      </c>
      <c r="AL31" t="str">
        <f t="shared" si="2"/>
        <v>Phase de démarrage-Norme 10</v>
      </c>
      <c r="AM31" t="s">
        <v>288</v>
      </c>
      <c r="AO31">
        <v>30</v>
      </c>
      <c r="AP31" t="s">
        <v>290</v>
      </c>
      <c r="AQ31" t="s">
        <v>80</v>
      </c>
      <c r="AR31" t="s">
        <v>12</v>
      </c>
      <c r="AS31" t="s">
        <v>236</v>
      </c>
      <c r="AT31" t="str">
        <f t="shared" si="5"/>
        <v>Phase opérationnelle-Norme 3</v>
      </c>
      <c r="AU31" t="s">
        <v>277</v>
      </c>
      <c r="AW31">
        <v>30</v>
      </c>
      <c r="AX31" t="s">
        <v>293</v>
      </c>
      <c r="AY31" t="s">
        <v>89</v>
      </c>
      <c r="AZ31" t="s">
        <v>10</v>
      </c>
      <c r="BA31" t="s">
        <v>256</v>
      </c>
      <c r="BB31" t="str">
        <f t="shared" si="6"/>
        <v>Phase terminale-Norme 2</v>
      </c>
      <c r="BC31" t="s">
        <v>277</v>
      </c>
    </row>
    <row r="32" spans="1:55" x14ac:dyDescent="0.3">
      <c r="A32">
        <v>31</v>
      </c>
      <c r="B32" t="s">
        <v>290</v>
      </c>
      <c r="C32" t="s">
        <v>9</v>
      </c>
      <c r="D32" t="s">
        <v>8</v>
      </c>
      <c r="E32" t="s">
        <v>105</v>
      </c>
      <c r="F32" t="str">
        <f t="shared" si="3"/>
        <v>Phase opérationnelle-Norme 1</v>
      </c>
      <c r="G32" t="s">
        <v>277</v>
      </c>
      <c r="I32">
        <v>31</v>
      </c>
      <c r="J32" t="s">
        <v>290</v>
      </c>
      <c r="K32" t="s">
        <v>36</v>
      </c>
      <c r="L32" t="s">
        <v>20</v>
      </c>
      <c r="M32" t="s">
        <v>133</v>
      </c>
      <c r="N32" t="str">
        <f t="shared" si="0"/>
        <v>Phase opérationnelle-Norme 7</v>
      </c>
      <c r="O32" t="s">
        <v>277</v>
      </c>
      <c r="Q32">
        <v>31</v>
      </c>
      <c r="R32" t="s">
        <v>287</v>
      </c>
      <c r="S32" t="s">
        <v>45</v>
      </c>
      <c r="T32" t="s">
        <v>20</v>
      </c>
      <c r="U32" t="s">
        <v>156</v>
      </c>
      <c r="V32" t="str">
        <f t="shared" si="4"/>
        <v>Phase de démarrage-Norme 7</v>
      </c>
      <c r="W32" t="s">
        <v>288</v>
      </c>
      <c r="Y32">
        <v>31</v>
      </c>
      <c r="Z32" t="s">
        <v>287</v>
      </c>
      <c r="AA32" t="s">
        <v>60</v>
      </c>
      <c r="AB32" t="s">
        <v>20</v>
      </c>
      <c r="AC32" t="s">
        <v>186</v>
      </c>
      <c r="AD32" t="str">
        <f t="shared" si="1"/>
        <v>Phase de démarrage-Norme 7</v>
      </c>
      <c r="AE32" t="s">
        <v>288</v>
      </c>
      <c r="AG32">
        <v>31</v>
      </c>
      <c r="AH32" t="s">
        <v>290</v>
      </c>
      <c r="AI32" t="s">
        <v>67</v>
      </c>
      <c r="AJ32" t="s">
        <v>8</v>
      </c>
      <c r="AK32" t="s">
        <v>213</v>
      </c>
      <c r="AL32" t="str">
        <f t="shared" si="2"/>
        <v>Phase opérationnelle-Norme 1</v>
      </c>
      <c r="AM32" t="s">
        <v>277</v>
      </c>
      <c r="AO32">
        <v>31</v>
      </c>
      <c r="AP32" t="s">
        <v>290</v>
      </c>
      <c r="AQ32" t="s">
        <v>81</v>
      </c>
      <c r="AR32" t="s">
        <v>14</v>
      </c>
      <c r="AS32" t="s">
        <v>236</v>
      </c>
      <c r="AT32" t="str">
        <f t="shared" si="5"/>
        <v>Phase opérationnelle-Norme 4</v>
      </c>
      <c r="AU32" t="s">
        <v>277</v>
      </c>
      <c r="AW32">
        <v>31</v>
      </c>
      <c r="AX32" t="s">
        <v>293</v>
      </c>
      <c r="AY32" t="s">
        <v>90</v>
      </c>
      <c r="AZ32" t="s">
        <v>12</v>
      </c>
      <c r="BA32" t="s">
        <v>256</v>
      </c>
      <c r="BB32" t="str">
        <f t="shared" si="6"/>
        <v>Phase terminale-Norme 3</v>
      </c>
      <c r="BC32" t="s">
        <v>288</v>
      </c>
    </row>
    <row r="33" spans="1:55" x14ac:dyDescent="0.3">
      <c r="A33">
        <v>32</v>
      </c>
      <c r="B33" t="s">
        <v>290</v>
      </c>
      <c r="C33" t="s">
        <v>11</v>
      </c>
      <c r="D33" t="s">
        <v>10</v>
      </c>
      <c r="E33" t="s">
        <v>105</v>
      </c>
      <c r="F33" t="str">
        <f t="shared" si="3"/>
        <v>Phase opérationnelle-Norme 2</v>
      </c>
      <c r="G33" t="s">
        <v>277</v>
      </c>
      <c r="I33">
        <v>32</v>
      </c>
      <c r="J33" t="s">
        <v>290</v>
      </c>
      <c r="K33" t="s">
        <v>37</v>
      </c>
      <c r="L33" t="s">
        <v>22</v>
      </c>
      <c r="M33" t="s">
        <v>133</v>
      </c>
      <c r="N33" t="str">
        <f t="shared" si="0"/>
        <v>Phase opérationnelle-Norme 8</v>
      </c>
      <c r="O33" t="s">
        <v>277</v>
      </c>
      <c r="Q33">
        <v>32</v>
      </c>
      <c r="R33" t="s">
        <v>287</v>
      </c>
      <c r="S33" t="s">
        <v>46</v>
      </c>
      <c r="T33" t="s">
        <v>22</v>
      </c>
      <c r="U33" t="s">
        <v>156</v>
      </c>
      <c r="V33" t="str">
        <f t="shared" si="4"/>
        <v>Phase de démarrage-Norme 8</v>
      </c>
      <c r="W33" t="s">
        <v>288</v>
      </c>
      <c r="Y33">
        <v>32</v>
      </c>
      <c r="Z33" t="s">
        <v>287</v>
      </c>
      <c r="AA33" t="s">
        <v>61</v>
      </c>
      <c r="AB33" t="s">
        <v>22</v>
      </c>
      <c r="AC33" t="s">
        <v>186</v>
      </c>
      <c r="AD33" t="str">
        <f t="shared" si="1"/>
        <v>Phase de démarrage-Norme 8</v>
      </c>
      <c r="AE33" t="s">
        <v>277</v>
      </c>
      <c r="AG33">
        <v>32</v>
      </c>
      <c r="AH33" t="s">
        <v>290</v>
      </c>
      <c r="AI33" t="s">
        <v>68</v>
      </c>
      <c r="AJ33" t="s">
        <v>10</v>
      </c>
      <c r="AK33" t="s">
        <v>213</v>
      </c>
      <c r="AL33" t="str">
        <f t="shared" si="2"/>
        <v>Phase opérationnelle-Norme 2</v>
      </c>
      <c r="AM33" t="s">
        <v>277</v>
      </c>
      <c r="AO33">
        <v>32</v>
      </c>
      <c r="AP33" t="s">
        <v>290</v>
      </c>
      <c r="AQ33" t="s">
        <v>82</v>
      </c>
      <c r="AR33" t="s">
        <v>16</v>
      </c>
      <c r="AS33" t="s">
        <v>236</v>
      </c>
      <c r="AT33" t="str">
        <f t="shared" si="5"/>
        <v>Phase opérationnelle-Norme 5</v>
      </c>
      <c r="AU33" t="s">
        <v>277</v>
      </c>
      <c r="AW33">
        <v>32</v>
      </c>
      <c r="AX33" t="s">
        <v>293</v>
      </c>
      <c r="AY33" t="s">
        <v>91</v>
      </c>
      <c r="AZ33" t="s">
        <v>14</v>
      </c>
      <c r="BA33" t="s">
        <v>256</v>
      </c>
      <c r="BB33" t="str">
        <f t="shared" si="6"/>
        <v>Phase terminale-Norme 4</v>
      </c>
      <c r="BC33" t="s">
        <v>288</v>
      </c>
    </row>
    <row r="34" spans="1:55" x14ac:dyDescent="0.3">
      <c r="A34">
        <v>33</v>
      </c>
      <c r="B34" t="s">
        <v>290</v>
      </c>
      <c r="C34" t="s">
        <v>13</v>
      </c>
      <c r="D34" t="s">
        <v>12</v>
      </c>
      <c r="E34" t="s">
        <v>105</v>
      </c>
      <c r="F34" t="str">
        <f t="shared" si="3"/>
        <v>Phase opérationnelle-Norme 3</v>
      </c>
      <c r="G34" t="s">
        <v>277</v>
      </c>
      <c r="I34">
        <v>33</v>
      </c>
      <c r="J34" t="s">
        <v>293</v>
      </c>
      <c r="K34" t="s">
        <v>30</v>
      </c>
      <c r="L34" t="s">
        <v>8</v>
      </c>
      <c r="M34" t="s">
        <v>133</v>
      </c>
      <c r="N34" t="str">
        <f t="shared" si="0"/>
        <v>Phase terminale-Norme 1</v>
      </c>
      <c r="O34" t="s">
        <v>288</v>
      </c>
      <c r="Q34">
        <v>33</v>
      </c>
      <c r="R34" t="s">
        <v>287</v>
      </c>
      <c r="S34" t="s">
        <v>47</v>
      </c>
      <c r="T34" t="s">
        <v>24</v>
      </c>
      <c r="U34" t="s">
        <v>156</v>
      </c>
      <c r="V34" t="str">
        <f t="shared" si="4"/>
        <v>Phase de démarrage-Norme 9</v>
      </c>
      <c r="W34" t="s">
        <v>288</v>
      </c>
      <c r="Y34">
        <v>33</v>
      </c>
      <c r="Z34" t="s">
        <v>287</v>
      </c>
      <c r="AA34" t="s">
        <v>62</v>
      </c>
      <c r="AB34" t="s">
        <v>24</v>
      </c>
      <c r="AC34" t="s">
        <v>186</v>
      </c>
      <c r="AD34" t="str">
        <f t="shared" ref="AD34:AD61" si="8">CONCATENATE(Z34,"-",AB34)</f>
        <v>Phase de démarrage-Norme 9</v>
      </c>
      <c r="AE34" t="s">
        <v>277</v>
      </c>
      <c r="AG34">
        <v>33</v>
      </c>
      <c r="AH34" t="s">
        <v>290</v>
      </c>
      <c r="AI34" t="s">
        <v>69</v>
      </c>
      <c r="AJ34" t="s">
        <v>12</v>
      </c>
      <c r="AK34" t="s">
        <v>213</v>
      </c>
      <c r="AL34" t="str">
        <f t="shared" ref="AL34:AL51" si="9">CONCATENATE(AH34,"-",AJ34)</f>
        <v>Phase opérationnelle-Norme 3</v>
      </c>
      <c r="AM34" t="s">
        <v>277</v>
      </c>
      <c r="AO34">
        <v>33</v>
      </c>
      <c r="AP34" t="s">
        <v>290</v>
      </c>
      <c r="AQ34" t="s">
        <v>83</v>
      </c>
      <c r="AR34" t="s">
        <v>18</v>
      </c>
      <c r="AS34" t="s">
        <v>236</v>
      </c>
      <c r="AT34" t="str">
        <f t="shared" si="5"/>
        <v>Phase opérationnelle-Norme 6</v>
      </c>
      <c r="AU34" t="s">
        <v>277</v>
      </c>
      <c r="AW34">
        <v>33</v>
      </c>
      <c r="AX34" t="s">
        <v>293</v>
      </c>
      <c r="AY34" t="s">
        <v>92</v>
      </c>
      <c r="AZ34" t="s">
        <v>16</v>
      </c>
      <c r="BA34" t="s">
        <v>256</v>
      </c>
      <c r="BB34" t="str">
        <f t="shared" si="6"/>
        <v>Phase terminale-Norme 5</v>
      </c>
      <c r="BC34" t="s">
        <v>277</v>
      </c>
    </row>
    <row r="35" spans="1:55" x14ac:dyDescent="0.3">
      <c r="A35">
        <v>34</v>
      </c>
      <c r="B35" t="s">
        <v>290</v>
      </c>
      <c r="C35" t="s">
        <v>15</v>
      </c>
      <c r="D35" t="s">
        <v>14</v>
      </c>
      <c r="E35" t="s">
        <v>105</v>
      </c>
      <c r="F35" t="str">
        <f t="shared" si="3"/>
        <v>Phase opérationnelle-Norme 4</v>
      </c>
      <c r="G35" t="s">
        <v>277</v>
      </c>
      <c r="I35">
        <v>34</v>
      </c>
      <c r="J35" t="s">
        <v>293</v>
      </c>
      <c r="K35" t="s">
        <v>31</v>
      </c>
      <c r="L35" t="s">
        <v>10</v>
      </c>
      <c r="M35" t="s">
        <v>133</v>
      </c>
      <c r="N35" t="str">
        <f t="shared" si="0"/>
        <v>Phase terminale-Norme 2</v>
      </c>
      <c r="O35" t="s">
        <v>277</v>
      </c>
      <c r="Q35">
        <v>34</v>
      </c>
      <c r="R35" t="s">
        <v>287</v>
      </c>
      <c r="S35" t="s">
        <v>48</v>
      </c>
      <c r="T35" t="s">
        <v>26</v>
      </c>
      <c r="U35" t="s">
        <v>156</v>
      </c>
      <c r="V35" t="str">
        <f t="shared" si="4"/>
        <v>Phase de démarrage-Norme 10</v>
      </c>
      <c r="W35" t="s">
        <v>288</v>
      </c>
      <c r="Y35">
        <v>34</v>
      </c>
      <c r="Z35" t="s">
        <v>287</v>
      </c>
      <c r="AA35" t="s">
        <v>63</v>
      </c>
      <c r="AB35" t="s">
        <v>26</v>
      </c>
      <c r="AC35" t="s">
        <v>186</v>
      </c>
      <c r="AD35" t="str">
        <f t="shared" si="8"/>
        <v>Phase de démarrage-Norme 10</v>
      </c>
      <c r="AE35" t="s">
        <v>277</v>
      </c>
      <c r="AG35">
        <v>34</v>
      </c>
      <c r="AH35" t="s">
        <v>290</v>
      </c>
      <c r="AI35" t="s">
        <v>70</v>
      </c>
      <c r="AJ35" t="s">
        <v>14</v>
      </c>
      <c r="AK35" t="s">
        <v>213</v>
      </c>
      <c r="AL35" t="str">
        <f t="shared" si="9"/>
        <v>Phase opérationnelle-Norme 4</v>
      </c>
      <c r="AM35" t="s">
        <v>277</v>
      </c>
      <c r="AO35">
        <v>34</v>
      </c>
      <c r="AP35" t="s">
        <v>290</v>
      </c>
      <c r="AQ35" t="s">
        <v>84</v>
      </c>
      <c r="AR35" t="s">
        <v>20</v>
      </c>
      <c r="AS35" t="s">
        <v>236</v>
      </c>
      <c r="AT35" t="str">
        <f t="shared" si="5"/>
        <v>Phase opérationnelle-Norme 7</v>
      </c>
      <c r="AU35" t="s">
        <v>277</v>
      </c>
      <c r="AW35">
        <v>34</v>
      </c>
      <c r="AX35" t="s">
        <v>293</v>
      </c>
      <c r="AY35" t="s">
        <v>93</v>
      </c>
      <c r="AZ35" t="s">
        <v>18</v>
      </c>
      <c r="BA35" t="s">
        <v>256</v>
      </c>
      <c r="BB35" t="str">
        <f t="shared" si="6"/>
        <v>Phase terminale-Norme 6</v>
      </c>
      <c r="BC35" t="s">
        <v>277</v>
      </c>
    </row>
    <row r="36" spans="1:55" x14ac:dyDescent="0.3">
      <c r="A36">
        <v>35</v>
      </c>
      <c r="B36" t="s">
        <v>290</v>
      </c>
      <c r="C36" t="s">
        <v>17</v>
      </c>
      <c r="D36" t="s">
        <v>16</v>
      </c>
      <c r="E36" t="s">
        <v>105</v>
      </c>
      <c r="F36" t="str">
        <f t="shared" si="3"/>
        <v>Phase opérationnelle-Norme 5</v>
      </c>
      <c r="G36" t="s">
        <v>277</v>
      </c>
      <c r="I36">
        <v>35</v>
      </c>
      <c r="J36" t="s">
        <v>293</v>
      </c>
      <c r="K36" t="s">
        <v>32</v>
      </c>
      <c r="L36" t="s">
        <v>12</v>
      </c>
      <c r="M36" t="s">
        <v>133</v>
      </c>
      <c r="N36" t="str">
        <f t="shared" si="0"/>
        <v>Phase terminale-Norme 3</v>
      </c>
      <c r="O36" t="s">
        <v>288</v>
      </c>
      <c r="Q36">
        <v>35</v>
      </c>
      <c r="R36" t="s">
        <v>287</v>
      </c>
      <c r="S36" t="s">
        <v>50</v>
      </c>
      <c r="T36" t="s">
        <v>49</v>
      </c>
      <c r="U36" t="s">
        <v>156</v>
      </c>
      <c r="V36" t="str">
        <f t="shared" si="4"/>
        <v>Phase de démarrage-Norme 11</v>
      </c>
      <c r="W36" t="s">
        <v>288</v>
      </c>
      <c r="Y36">
        <v>35</v>
      </c>
      <c r="Z36" t="s">
        <v>287</v>
      </c>
      <c r="AA36" t="s">
        <v>64</v>
      </c>
      <c r="AB36" t="s">
        <v>49</v>
      </c>
      <c r="AC36" t="s">
        <v>186</v>
      </c>
      <c r="AD36" t="str">
        <f t="shared" si="8"/>
        <v>Phase de démarrage-Norme 11</v>
      </c>
      <c r="AE36" t="s">
        <v>277</v>
      </c>
      <c r="AG36">
        <v>35</v>
      </c>
      <c r="AH36" t="s">
        <v>290</v>
      </c>
      <c r="AI36" t="s">
        <v>71</v>
      </c>
      <c r="AJ36" t="s">
        <v>16</v>
      </c>
      <c r="AK36" t="s">
        <v>213</v>
      </c>
      <c r="AL36" t="str">
        <f t="shared" si="9"/>
        <v>Phase opérationnelle-Norme 5</v>
      </c>
      <c r="AM36" t="s">
        <v>277</v>
      </c>
      <c r="AO36">
        <v>35</v>
      </c>
      <c r="AP36" t="s">
        <v>290</v>
      </c>
      <c r="AQ36" t="s">
        <v>85</v>
      </c>
      <c r="AR36" t="s">
        <v>22</v>
      </c>
      <c r="AS36" t="s">
        <v>236</v>
      </c>
      <c r="AT36" t="str">
        <f t="shared" si="5"/>
        <v>Phase opérationnelle-Norme 8</v>
      </c>
      <c r="AU36" t="s">
        <v>277</v>
      </c>
      <c r="AW36">
        <v>35</v>
      </c>
      <c r="AX36" t="s">
        <v>293</v>
      </c>
      <c r="AY36" t="s">
        <v>94</v>
      </c>
      <c r="AZ36" t="s">
        <v>20</v>
      </c>
      <c r="BA36" t="s">
        <v>256</v>
      </c>
      <c r="BB36" t="str">
        <f t="shared" si="6"/>
        <v>Phase terminale-Norme 7</v>
      </c>
      <c r="BC36" t="s">
        <v>277</v>
      </c>
    </row>
    <row r="37" spans="1:55" x14ac:dyDescent="0.3">
      <c r="A37">
        <v>36</v>
      </c>
      <c r="B37" t="s">
        <v>290</v>
      </c>
      <c r="C37" t="s">
        <v>19</v>
      </c>
      <c r="D37" t="s">
        <v>18</v>
      </c>
      <c r="E37" t="s">
        <v>105</v>
      </c>
      <c r="F37" t="str">
        <f t="shared" si="3"/>
        <v>Phase opérationnelle-Norme 6</v>
      </c>
      <c r="G37" t="s">
        <v>277</v>
      </c>
      <c r="I37">
        <v>36</v>
      </c>
      <c r="J37" t="s">
        <v>293</v>
      </c>
      <c r="K37" t="s">
        <v>33</v>
      </c>
      <c r="L37" t="s">
        <v>14</v>
      </c>
      <c r="M37" t="s">
        <v>133</v>
      </c>
      <c r="N37" t="str">
        <f t="shared" si="0"/>
        <v>Phase terminale-Norme 4</v>
      </c>
      <c r="O37" t="s">
        <v>277</v>
      </c>
      <c r="Q37">
        <v>36</v>
      </c>
      <c r="R37" t="s">
        <v>287</v>
      </c>
      <c r="S37" t="s">
        <v>52</v>
      </c>
      <c r="T37" t="s">
        <v>51</v>
      </c>
      <c r="U37" t="s">
        <v>156</v>
      </c>
      <c r="V37" t="str">
        <f t="shared" si="4"/>
        <v>Phase de démarrage-Norme 12</v>
      </c>
      <c r="W37" t="s">
        <v>288</v>
      </c>
      <c r="Y37">
        <v>36</v>
      </c>
      <c r="Z37" t="s">
        <v>287</v>
      </c>
      <c r="AA37" t="s">
        <v>65</v>
      </c>
      <c r="AB37" t="s">
        <v>51</v>
      </c>
      <c r="AC37" t="s">
        <v>186</v>
      </c>
      <c r="AD37" t="str">
        <f t="shared" si="8"/>
        <v>Phase de démarrage-Norme 12</v>
      </c>
      <c r="AE37" t="s">
        <v>288</v>
      </c>
      <c r="AG37">
        <v>36</v>
      </c>
      <c r="AH37" t="s">
        <v>290</v>
      </c>
      <c r="AI37" t="s">
        <v>72</v>
      </c>
      <c r="AJ37" t="s">
        <v>18</v>
      </c>
      <c r="AK37" t="s">
        <v>213</v>
      </c>
      <c r="AL37" t="str">
        <f t="shared" si="9"/>
        <v>Phase opérationnelle-Norme 6</v>
      </c>
      <c r="AM37" t="s">
        <v>277</v>
      </c>
      <c r="AO37">
        <v>36</v>
      </c>
      <c r="AP37" t="s">
        <v>290</v>
      </c>
      <c r="AQ37" t="s">
        <v>86</v>
      </c>
      <c r="AR37" t="s">
        <v>24</v>
      </c>
      <c r="AS37" t="s">
        <v>236</v>
      </c>
      <c r="AT37" t="str">
        <f t="shared" si="5"/>
        <v>Phase opérationnelle-Norme 9</v>
      </c>
      <c r="AU37" t="s">
        <v>277</v>
      </c>
    </row>
    <row r="38" spans="1:55" x14ac:dyDescent="0.3">
      <c r="A38">
        <v>37</v>
      </c>
      <c r="B38" t="s">
        <v>290</v>
      </c>
      <c r="C38" t="s">
        <v>21</v>
      </c>
      <c r="D38" t="s">
        <v>20</v>
      </c>
      <c r="E38" t="s">
        <v>105</v>
      </c>
      <c r="F38" t="str">
        <f t="shared" si="3"/>
        <v>Phase opérationnelle-Norme 7</v>
      </c>
      <c r="G38" t="s">
        <v>277</v>
      </c>
      <c r="I38">
        <v>37</v>
      </c>
      <c r="J38" t="s">
        <v>293</v>
      </c>
      <c r="K38" t="s">
        <v>34</v>
      </c>
      <c r="L38" t="s">
        <v>16</v>
      </c>
      <c r="M38" t="s">
        <v>133</v>
      </c>
      <c r="N38" t="str">
        <f t="shared" si="0"/>
        <v>Phase terminale-Norme 5</v>
      </c>
      <c r="O38" t="s">
        <v>277</v>
      </c>
      <c r="Q38">
        <v>37</v>
      </c>
      <c r="R38" t="s">
        <v>290</v>
      </c>
      <c r="S38" t="s">
        <v>39</v>
      </c>
      <c r="T38" t="s">
        <v>8</v>
      </c>
      <c r="U38" t="s">
        <v>156</v>
      </c>
      <c r="V38" t="str">
        <f t="shared" si="4"/>
        <v>Phase opérationnelle-Norme 1</v>
      </c>
      <c r="W38" t="s">
        <v>277</v>
      </c>
      <c r="Y38">
        <v>37</v>
      </c>
      <c r="Z38" t="s">
        <v>290</v>
      </c>
      <c r="AA38" t="s">
        <v>54</v>
      </c>
      <c r="AB38" t="s">
        <v>8</v>
      </c>
      <c r="AC38" t="s">
        <v>186</v>
      </c>
      <c r="AD38" t="str">
        <f t="shared" si="8"/>
        <v>Phase opérationnelle-Norme 1</v>
      </c>
      <c r="AE38" t="s">
        <v>277</v>
      </c>
      <c r="AG38">
        <v>37</v>
      </c>
      <c r="AH38" t="s">
        <v>290</v>
      </c>
      <c r="AI38" t="s">
        <v>73</v>
      </c>
      <c r="AJ38" t="s">
        <v>20</v>
      </c>
      <c r="AK38" t="s">
        <v>213</v>
      </c>
      <c r="AL38" t="str">
        <f t="shared" si="9"/>
        <v>Phase opérationnelle-Norme 7</v>
      </c>
      <c r="AM38" t="s">
        <v>277</v>
      </c>
      <c r="AO38">
        <v>37</v>
      </c>
      <c r="AP38" t="s">
        <v>293</v>
      </c>
      <c r="AQ38" t="s">
        <v>78</v>
      </c>
      <c r="AR38" t="s">
        <v>8</v>
      </c>
      <c r="AS38" t="s">
        <v>236</v>
      </c>
      <c r="AT38" t="str">
        <f t="shared" si="5"/>
        <v>Phase terminale-Norme 1</v>
      </c>
      <c r="AU38" t="s">
        <v>288</v>
      </c>
    </row>
    <row r="39" spans="1:55" x14ac:dyDescent="0.3">
      <c r="A39">
        <v>38</v>
      </c>
      <c r="B39" t="s">
        <v>290</v>
      </c>
      <c r="C39" t="s">
        <v>23</v>
      </c>
      <c r="D39" t="s">
        <v>22</v>
      </c>
      <c r="E39" t="s">
        <v>105</v>
      </c>
      <c r="F39" t="str">
        <f t="shared" si="3"/>
        <v>Phase opérationnelle-Norme 8</v>
      </c>
      <c r="G39" t="s">
        <v>277</v>
      </c>
      <c r="I39">
        <v>38</v>
      </c>
      <c r="J39" t="s">
        <v>293</v>
      </c>
      <c r="K39" t="s">
        <v>35</v>
      </c>
      <c r="L39" t="s">
        <v>18</v>
      </c>
      <c r="M39" t="s">
        <v>133</v>
      </c>
      <c r="N39" t="str">
        <f t="shared" si="0"/>
        <v>Phase terminale-Norme 6</v>
      </c>
      <c r="O39" t="s">
        <v>288</v>
      </c>
      <c r="Q39">
        <v>38</v>
      </c>
      <c r="R39" t="s">
        <v>290</v>
      </c>
      <c r="S39" t="s">
        <v>40</v>
      </c>
      <c r="T39" t="s">
        <v>10</v>
      </c>
      <c r="U39" t="s">
        <v>156</v>
      </c>
      <c r="V39" t="str">
        <f t="shared" si="4"/>
        <v>Phase opérationnelle-Norme 2</v>
      </c>
      <c r="W39" t="s">
        <v>277</v>
      </c>
      <c r="Y39">
        <v>38</v>
      </c>
      <c r="Z39" t="s">
        <v>290</v>
      </c>
      <c r="AA39" t="s">
        <v>55</v>
      </c>
      <c r="AB39" t="s">
        <v>10</v>
      </c>
      <c r="AC39" t="s">
        <v>186</v>
      </c>
      <c r="AD39" t="str">
        <f t="shared" si="8"/>
        <v>Phase opérationnelle-Norme 2</v>
      </c>
      <c r="AE39" t="s">
        <v>277</v>
      </c>
      <c r="AG39">
        <v>38</v>
      </c>
      <c r="AH39" t="s">
        <v>290</v>
      </c>
      <c r="AI39" t="s">
        <v>74</v>
      </c>
      <c r="AJ39" t="s">
        <v>22</v>
      </c>
      <c r="AK39" t="s">
        <v>213</v>
      </c>
      <c r="AL39" t="str">
        <f t="shared" si="9"/>
        <v>Phase opérationnelle-Norme 8</v>
      </c>
      <c r="AM39" t="s">
        <v>277</v>
      </c>
      <c r="AO39">
        <v>38</v>
      </c>
      <c r="AP39" t="s">
        <v>293</v>
      </c>
      <c r="AQ39" t="s">
        <v>79</v>
      </c>
      <c r="AR39" t="s">
        <v>10</v>
      </c>
      <c r="AS39" t="s">
        <v>236</v>
      </c>
      <c r="AT39" t="str">
        <f t="shared" si="5"/>
        <v>Phase terminale-Norme 2</v>
      </c>
      <c r="AU39" t="s">
        <v>288</v>
      </c>
    </row>
    <row r="40" spans="1:55" x14ac:dyDescent="0.3">
      <c r="A40">
        <v>39</v>
      </c>
      <c r="B40" t="s">
        <v>290</v>
      </c>
      <c r="C40" t="s">
        <v>25</v>
      </c>
      <c r="D40" t="s">
        <v>24</v>
      </c>
      <c r="E40" t="s">
        <v>105</v>
      </c>
      <c r="F40" t="str">
        <f t="shared" si="3"/>
        <v>Phase opérationnelle-Norme 9</v>
      </c>
      <c r="G40" t="s">
        <v>277</v>
      </c>
      <c r="I40">
        <v>39</v>
      </c>
      <c r="J40" t="s">
        <v>293</v>
      </c>
      <c r="K40" t="s">
        <v>36</v>
      </c>
      <c r="L40" t="s">
        <v>20</v>
      </c>
      <c r="M40" t="s">
        <v>133</v>
      </c>
      <c r="N40" t="str">
        <f t="shared" si="0"/>
        <v>Phase terminale-Norme 7</v>
      </c>
      <c r="O40" t="s">
        <v>288</v>
      </c>
      <c r="Q40">
        <v>39</v>
      </c>
      <c r="R40" t="s">
        <v>290</v>
      </c>
      <c r="S40" t="s">
        <v>41</v>
      </c>
      <c r="T40" t="s">
        <v>12</v>
      </c>
      <c r="U40" t="s">
        <v>156</v>
      </c>
      <c r="V40" t="str">
        <f t="shared" si="4"/>
        <v>Phase opérationnelle-Norme 3</v>
      </c>
      <c r="W40" t="s">
        <v>277</v>
      </c>
      <c r="Y40">
        <v>39</v>
      </c>
      <c r="Z40" t="s">
        <v>290</v>
      </c>
      <c r="AA40" t="s">
        <v>56</v>
      </c>
      <c r="AB40" t="s">
        <v>12</v>
      </c>
      <c r="AC40" t="s">
        <v>186</v>
      </c>
      <c r="AD40" t="str">
        <f t="shared" si="8"/>
        <v>Phase opérationnelle-Norme 3</v>
      </c>
      <c r="AE40" t="s">
        <v>277</v>
      </c>
      <c r="AG40">
        <v>39</v>
      </c>
      <c r="AH40" t="s">
        <v>290</v>
      </c>
      <c r="AI40" t="s">
        <v>75</v>
      </c>
      <c r="AJ40" t="s">
        <v>24</v>
      </c>
      <c r="AK40" t="s">
        <v>213</v>
      </c>
      <c r="AL40" t="str">
        <f t="shared" si="9"/>
        <v>Phase opérationnelle-Norme 9</v>
      </c>
      <c r="AM40" t="s">
        <v>277</v>
      </c>
      <c r="AO40">
        <v>39</v>
      </c>
      <c r="AP40" t="s">
        <v>293</v>
      </c>
      <c r="AQ40" t="s">
        <v>80</v>
      </c>
      <c r="AR40" t="s">
        <v>12</v>
      </c>
      <c r="AS40" t="s">
        <v>236</v>
      </c>
      <c r="AT40" t="str">
        <f t="shared" si="5"/>
        <v>Phase terminale-Norme 3</v>
      </c>
      <c r="AU40" t="s">
        <v>288</v>
      </c>
    </row>
    <row r="41" spans="1:55" x14ac:dyDescent="0.3">
      <c r="A41">
        <v>40</v>
      </c>
      <c r="B41" t="s">
        <v>290</v>
      </c>
      <c r="C41" t="s">
        <v>27</v>
      </c>
      <c r="D41" t="s">
        <v>26</v>
      </c>
      <c r="E41" t="s">
        <v>105</v>
      </c>
      <c r="F41" t="str">
        <f t="shared" si="3"/>
        <v>Phase opérationnelle-Norme 10</v>
      </c>
      <c r="G41" t="s">
        <v>277</v>
      </c>
      <c r="I41">
        <v>40</v>
      </c>
      <c r="J41" t="s">
        <v>293</v>
      </c>
      <c r="K41" t="s">
        <v>37</v>
      </c>
      <c r="L41" t="s">
        <v>22</v>
      </c>
      <c r="M41" t="s">
        <v>133</v>
      </c>
      <c r="N41" t="str">
        <f t="shared" si="0"/>
        <v>Phase terminale-Norme 8</v>
      </c>
      <c r="O41" t="s">
        <v>277</v>
      </c>
      <c r="Q41">
        <v>40</v>
      </c>
      <c r="R41" t="s">
        <v>290</v>
      </c>
      <c r="S41" t="s">
        <v>42</v>
      </c>
      <c r="T41" t="s">
        <v>14</v>
      </c>
      <c r="U41" t="s">
        <v>156</v>
      </c>
      <c r="V41" t="str">
        <f t="shared" si="4"/>
        <v>Phase opérationnelle-Norme 4</v>
      </c>
      <c r="W41" t="s">
        <v>277</v>
      </c>
      <c r="Y41">
        <v>40</v>
      </c>
      <c r="Z41" t="s">
        <v>290</v>
      </c>
      <c r="AA41" t="s">
        <v>57</v>
      </c>
      <c r="AB41" t="s">
        <v>14</v>
      </c>
      <c r="AC41" t="s">
        <v>186</v>
      </c>
      <c r="AD41" t="str">
        <f t="shared" si="8"/>
        <v>Phase opérationnelle-Norme 4</v>
      </c>
      <c r="AE41" t="s">
        <v>277</v>
      </c>
      <c r="AG41">
        <v>40</v>
      </c>
      <c r="AH41" t="s">
        <v>290</v>
      </c>
      <c r="AI41" t="s">
        <v>76</v>
      </c>
      <c r="AJ41" t="s">
        <v>26</v>
      </c>
      <c r="AK41" t="s">
        <v>213</v>
      </c>
      <c r="AL41" t="str">
        <f t="shared" si="9"/>
        <v>Phase opérationnelle-Norme 10</v>
      </c>
      <c r="AM41" t="s">
        <v>288</v>
      </c>
      <c r="AO41">
        <v>40</v>
      </c>
      <c r="AP41" t="s">
        <v>293</v>
      </c>
      <c r="AQ41" t="s">
        <v>81</v>
      </c>
      <c r="AR41" t="s">
        <v>14</v>
      </c>
      <c r="AS41" t="s">
        <v>236</v>
      </c>
      <c r="AT41" t="str">
        <f t="shared" si="5"/>
        <v>Phase terminale-Norme 4</v>
      </c>
      <c r="AU41" t="s">
        <v>288</v>
      </c>
    </row>
    <row r="42" spans="1:55" x14ac:dyDescent="0.3">
      <c r="A42">
        <v>41</v>
      </c>
      <c r="B42" t="s">
        <v>293</v>
      </c>
      <c r="C42" t="s">
        <v>9</v>
      </c>
      <c r="D42" t="s">
        <v>8</v>
      </c>
      <c r="E42" t="s">
        <v>105</v>
      </c>
      <c r="F42" t="str">
        <f t="shared" si="3"/>
        <v>Phase terminale-Norme 1</v>
      </c>
      <c r="G42" t="s">
        <v>277</v>
      </c>
      <c r="Q42">
        <v>41</v>
      </c>
      <c r="R42" t="s">
        <v>290</v>
      </c>
      <c r="S42" t="s">
        <v>43</v>
      </c>
      <c r="T42" t="s">
        <v>16</v>
      </c>
      <c r="U42" t="s">
        <v>156</v>
      </c>
      <c r="V42" t="str">
        <f t="shared" si="4"/>
        <v>Phase opérationnelle-Norme 5</v>
      </c>
      <c r="W42" t="s">
        <v>277</v>
      </c>
      <c r="Y42">
        <v>41</v>
      </c>
      <c r="Z42" t="s">
        <v>290</v>
      </c>
      <c r="AA42" t="s">
        <v>58</v>
      </c>
      <c r="AB42" t="s">
        <v>16</v>
      </c>
      <c r="AC42" t="s">
        <v>186</v>
      </c>
      <c r="AD42" t="str">
        <f t="shared" si="8"/>
        <v>Phase opérationnelle-Norme 5</v>
      </c>
      <c r="AE42" t="s">
        <v>277</v>
      </c>
      <c r="AG42">
        <v>41</v>
      </c>
      <c r="AH42" t="s">
        <v>293</v>
      </c>
      <c r="AI42" t="s">
        <v>67</v>
      </c>
      <c r="AJ42" t="s">
        <v>8</v>
      </c>
      <c r="AK42" t="s">
        <v>213</v>
      </c>
      <c r="AL42" t="str">
        <f t="shared" si="9"/>
        <v>Phase terminale-Norme 1</v>
      </c>
      <c r="AM42" t="s">
        <v>288</v>
      </c>
      <c r="AO42">
        <v>41</v>
      </c>
      <c r="AP42" t="s">
        <v>293</v>
      </c>
      <c r="AQ42" t="s">
        <v>82</v>
      </c>
      <c r="AR42" t="s">
        <v>16</v>
      </c>
      <c r="AS42" t="s">
        <v>236</v>
      </c>
      <c r="AT42" t="str">
        <f t="shared" si="5"/>
        <v>Phase terminale-Norme 5</v>
      </c>
      <c r="AU42" t="s">
        <v>288</v>
      </c>
    </row>
    <row r="43" spans="1:55" x14ac:dyDescent="0.3">
      <c r="A43">
        <v>42</v>
      </c>
      <c r="B43" t="s">
        <v>293</v>
      </c>
      <c r="C43" t="s">
        <v>11</v>
      </c>
      <c r="D43" t="s">
        <v>10</v>
      </c>
      <c r="E43" t="s">
        <v>105</v>
      </c>
      <c r="F43" t="str">
        <f t="shared" si="3"/>
        <v>Phase terminale-Norme 2</v>
      </c>
      <c r="G43" t="s">
        <v>277</v>
      </c>
      <c r="Q43">
        <v>42</v>
      </c>
      <c r="R43" t="s">
        <v>290</v>
      </c>
      <c r="S43" t="s">
        <v>44</v>
      </c>
      <c r="T43" t="s">
        <v>18</v>
      </c>
      <c r="U43" t="s">
        <v>156</v>
      </c>
      <c r="V43" t="str">
        <f t="shared" si="4"/>
        <v>Phase opérationnelle-Norme 6</v>
      </c>
      <c r="W43" t="s">
        <v>277</v>
      </c>
      <c r="Y43">
        <v>42</v>
      </c>
      <c r="Z43" t="s">
        <v>290</v>
      </c>
      <c r="AA43" t="s">
        <v>59</v>
      </c>
      <c r="AB43" t="s">
        <v>18</v>
      </c>
      <c r="AC43" t="s">
        <v>186</v>
      </c>
      <c r="AD43" t="str">
        <f t="shared" si="8"/>
        <v>Phase opérationnelle-Norme 6</v>
      </c>
      <c r="AE43" t="s">
        <v>277</v>
      </c>
      <c r="AG43">
        <v>42</v>
      </c>
      <c r="AH43" t="s">
        <v>293</v>
      </c>
      <c r="AI43" t="s">
        <v>68</v>
      </c>
      <c r="AJ43" t="s">
        <v>10</v>
      </c>
      <c r="AK43" t="s">
        <v>213</v>
      </c>
      <c r="AL43" t="str">
        <f t="shared" si="9"/>
        <v>Phase terminale-Norme 2</v>
      </c>
      <c r="AM43" t="s">
        <v>288</v>
      </c>
      <c r="AO43">
        <v>42</v>
      </c>
      <c r="AP43" t="s">
        <v>293</v>
      </c>
      <c r="AQ43" t="s">
        <v>83</v>
      </c>
      <c r="AR43" t="s">
        <v>18</v>
      </c>
      <c r="AS43" t="s">
        <v>236</v>
      </c>
      <c r="AT43" t="str">
        <f t="shared" si="5"/>
        <v>Phase terminale-Norme 6</v>
      </c>
      <c r="AU43" t="s">
        <v>288</v>
      </c>
    </row>
    <row r="44" spans="1:55" x14ac:dyDescent="0.3">
      <c r="A44">
        <v>43</v>
      </c>
      <c r="B44" t="s">
        <v>293</v>
      </c>
      <c r="C44" t="s">
        <v>13</v>
      </c>
      <c r="D44" t="s">
        <v>12</v>
      </c>
      <c r="E44" t="s">
        <v>105</v>
      </c>
      <c r="F44" t="str">
        <f t="shared" si="3"/>
        <v>Phase terminale-Norme 3</v>
      </c>
      <c r="G44" t="s">
        <v>277</v>
      </c>
      <c r="Q44">
        <v>43</v>
      </c>
      <c r="R44" t="s">
        <v>290</v>
      </c>
      <c r="S44" t="s">
        <v>45</v>
      </c>
      <c r="T44" t="s">
        <v>20</v>
      </c>
      <c r="U44" t="s">
        <v>156</v>
      </c>
      <c r="V44" t="str">
        <f t="shared" si="4"/>
        <v>Phase opérationnelle-Norme 7</v>
      </c>
      <c r="W44" t="s">
        <v>277</v>
      </c>
      <c r="Y44">
        <v>43</v>
      </c>
      <c r="Z44" t="s">
        <v>290</v>
      </c>
      <c r="AA44" t="s">
        <v>60</v>
      </c>
      <c r="AB44" t="s">
        <v>20</v>
      </c>
      <c r="AC44" t="s">
        <v>186</v>
      </c>
      <c r="AD44" t="str">
        <f t="shared" si="8"/>
        <v>Phase opérationnelle-Norme 7</v>
      </c>
      <c r="AE44" t="s">
        <v>277</v>
      </c>
      <c r="AG44">
        <v>43</v>
      </c>
      <c r="AH44" t="s">
        <v>293</v>
      </c>
      <c r="AI44" t="s">
        <v>69</v>
      </c>
      <c r="AJ44" t="s">
        <v>12</v>
      </c>
      <c r="AK44" t="s">
        <v>213</v>
      </c>
      <c r="AL44" t="str">
        <f t="shared" si="9"/>
        <v>Phase terminale-Norme 3</v>
      </c>
      <c r="AM44" t="s">
        <v>288</v>
      </c>
      <c r="AO44">
        <v>43</v>
      </c>
      <c r="AP44" t="s">
        <v>293</v>
      </c>
      <c r="AQ44" t="s">
        <v>84</v>
      </c>
      <c r="AR44" t="s">
        <v>20</v>
      </c>
      <c r="AS44" t="s">
        <v>236</v>
      </c>
      <c r="AT44" t="str">
        <f t="shared" si="5"/>
        <v>Phase terminale-Norme 7</v>
      </c>
      <c r="AU44" t="s">
        <v>277</v>
      </c>
    </row>
    <row r="45" spans="1:55" x14ac:dyDescent="0.3">
      <c r="A45">
        <v>44</v>
      </c>
      <c r="B45" t="s">
        <v>293</v>
      </c>
      <c r="C45" t="s">
        <v>15</v>
      </c>
      <c r="D45" t="s">
        <v>14</v>
      </c>
      <c r="E45" t="s">
        <v>105</v>
      </c>
      <c r="F45" t="str">
        <f t="shared" si="3"/>
        <v>Phase terminale-Norme 4</v>
      </c>
      <c r="G45" t="s">
        <v>277</v>
      </c>
      <c r="Q45">
        <v>44</v>
      </c>
      <c r="R45" t="s">
        <v>290</v>
      </c>
      <c r="S45" t="s">
        <v>46</v>
      </c>
      <c r="T45" t="s">
        <v>22</v>
      </c>
      <c r="U45" t="s">
        <v>156</v>
      </c>
      <c r="V45" t="str">
        <f t="shared" si="4"/>
        <v>Phase opérationnelle-Norme 8</v>
      </c>
      <c r="W45" t="s">
        <v>277</v>
      </c>
      <c r="Y45">
        <v>44</v>
      </c>
      <c r="Z45" t="s">
        <v>290</v>
      </c>
      <c r="AA45" t="s">
        <v>61</v>
      </c>
      <c r="AB45" t="s">
        <v>22</v>
      </c>
      <c r="AC45" t="s">
        <v>186</v>
      </c>
      <c r="AD45" t="str">
        <f t="shared" si="8"/>
        <v>Phase opérationnelle-Norme 8</v>
      </c>
      <c r="AE45" t="s">
        <v>277</v>
      </c>
      <c r="AG45">
        <v>44</v>
      </c>
      <c r="AH45" t="s">
        <v>293</v>
      </c>
      <c r="AI45" t="s">
        <v>70</v>
      </c>
      <c r="AJ45" t="s">
        <v>14</v>
      </c>
      <c r="AK45" t="s">
        <v>213</v>
      </c>
      <c r="AL45" t="str">
        <f t="shared" si="9"/>
        <v>Phase terminale-Norme 4</v>
      </c>
      <c r="AM45" t="s">
        <v>288</v>
      </c>
      <c r="AO45">
        <v>44</v>
      </c>
      <c r="AP45" t="s">
        <v>293</v>
      </c>
      <c r="AQ45" t="s">
        <v>85</v>
      </c>
      <c r="AR45" t="s">
        <v>22</v>
      </c>
      <c r="AS45" t="s">
        <v>236</v>
      </c>
      <c r="AT45" t="str">
        <f t="shared" si="5"/>
        <v>Phase terminale-Norme 8</v>
      </c>
      <c r="AU45" t="s">
        <v>288</v>
      </c>
    </row>
    <row r="46" spans="1:55" x14ac:dyDescent="0.3">
      <c r="A46">
        <v>45</v>
      </c>
      <c r="B46" t="s">
        <v>293</v>
      </c>
      <c r="C46" t="s">
        <v>17</v>
      </c>
      <c r="D46" t="s">
        <v>16</v>
      </c>
      <c r="E46" t="s">
        <v>105</v>
      </c>
      <c r="F46" t="str">
        <f t="shared" si="3"/>
        <v>Phase terminale-Norme 5</v>
      </c>
      <c r="G46" t="s">
        <v>277</v>
      </c>
      <c r="Q46">
        <v>45</v>
      </c>
      <c r="R46" t="s">
        <v>290</v>
      </c>
      <c r="S46" t="s">
        <v>47</v>
      </c>
      <c r="T46" t="s">
        <v>24</v>
      </c>
      <c r="U46" t="s">
        <v>156</v>
      </c>
      <c r="V46" t="str">
        <f t="shared" si="4"/>
        <v>Phase opérationnelle-Norme 9</v>
      </c>
      <c r="W46" t="s">
        <v>277</v>
      </c>
      <c r="Y46">
        <v>45</v>
      </c>
      <c r="Z46" t="s">
        <v>290</v>
      </c>
      <c r="AA46" t="s">
        <v>62</v>
      </c>
      <c r="AB46" t="s">
        <v>24</v>
      </c>
      <c r="AC46" t="s">
        <v>186</v>
      </c>
      <c r="AD46" t="str">
        <f t="shared" si="8"/>
        <v>Phase opérationnelle-Norme 9</v>
      </c>
      <c r="AE46" t="s">
        <v>277</v>
      </c>
      <c r="AG46">
        <v>45</v>
      </c>
      <c r="AH46" t="s">
        <v>293</v>
      </c>
      <c r="AI46" t="s">
        <v>71</v>
      </c>
      <c r="AJ46" t="s">
        <v>16</v>
      </c>
      <c r="AK46" t="s">
        <v>213</v>
      </c>
      <c r="AL46" t="str">
        <f t="shared" si="9"/>
        <v>Phase terminale-Norme 5</v>
      </c>
      <c r="AM46" t="s">
        <v>288</v>
      </c>
      <c r="AO46">
        <v>45</v>
      </c>
      <c r="AP46" t="s">
        <v>293</v>
      </c>
      <c r="AQ46" t="s">
        <v>86</v>
      </c>
      <c r="AR46" t="s">
        <v>24</v>
      </c>
      <c r="AS46" t="s">
        <v>236</v>
      </c>
      <c r="AT46" t="str">
        <f t="shared" si="5"/>
        <v>Phase terminale-Norme 9</v>
      </c>
      <c r="AU46" t="s">
        <v>288</v>
      </c>
    </row>
    <row r="47" spans="1:55" x14ac:dyDescent="0.3">
      <c r="A47">
        <v>46</v>
      </c>
      <c r="B47" t="s">
        <v>293</v>
      </c>
      <c r="C47" t="s">
        <v>19</v>
      </c>
      <c r="D47" t="s">
        <v>18</v>
      </c>
      <c r="E47" t="s">
        <v>105</v>
      </c>
      <c r="F47" t="str">
        <f t="shared" si="3"/>
        <v>Phase terminale-Norme 6</v>
      </c>
      <c r="G47" t="s">
        <v>277</v>
      </c>
      <c r="Q47">
        <v>46</v>
      </c>
      <c r="R47" t="s">
        <v>290</v>
      </c>
      <c r="S47" t="s">
        <v>48</v>
      </c>
      <c r="T47" t="s">
        <v>26</v>
      </c>
      <c r="U47" t="s">
        <v>156</v>
      </c>
      <c r="V47" t="str">
        <f t="shared" si="4"/>
        <v>Phase opérationnelle-Norme 10</v>
      </c>
      <c r="W47" t="s">
        <v>277</v>
      </c>
      <c r="Y47">
        <v>46</v>
      </c>
      <c r="Z47" t="s">
        <v>290</v>
      </c>
      <c r="AA47" t="s">
        <v>63</v>
      </c>
      <c r="AB47" t="s">
        <v>26</v>
      </c>
      <c r="AC47" t="s">
        <v>186</v>
      </c>
      <c r="AD47" t="str">
        <f t="shared" si="8"/>
        <v>Phase opérationnelle-Norme 10</v>
      </c>
      <c r="AE47" t="s">
        <v>277</v>
      </c>
      <c r="AG47">
        <v>46</v>
      </c>
      <c r="AH47" t="s">
        <v>293</v>
      </c>
      <c r="AI47" t="s">
        <v>72</v>
      </c>
      <c r="AJ47" t="s">
        <v>18</v>
      </c>
      <c r="AK47" t="s">
        <v>213</v>
      </c>
      <c r="AL47" t="str">
        <f t="shared" si="9"/>
        <v>Phase terminale-Norme 6</v>
      </c>
      <c r="AM47" t="s">
        <v>288</v>
      </c>
    </row>
    <row r="48" spans="1:55" x14ac:dyDescent="0.3">
      <c r="A48">
        <v>47</v>
      </c>
      <c r="B48" t="s">
        <v>293</v>
      </c>
      <c r="C48" t="s">
        <v>21</v>
      </c>
      <c r="D48" t="s">
        <v>20</v>
      </c>
      <c r="E48" t="s">
        <v>105</v>
      </c>
      <c r="F48" t="str">
        <f t="shared" si="3"/>
        <v>Phase terminale-Norme 7</v>
      </c>
      <c r="G48" t="s">
        <v>277</v>
      </c>
      <c r="Q48">
        <v>47</v>
      </c>
      <c r="R48" t="s">
        <v>290</v>
      </c>
      <c r="S48" t="s">
        <v>50</v>
      </c>
      <c r="T48" t="s">
        <v>49</v>
      </c>
      <c r="U48" t="s">
        <v>156</v>
      </c>
      <c r="V48" t="str">
        <f t="shared" si="4"/>
        <v>Phase opérationnelle-Norme 11</v>
      </c>
      <c r="W48" t="s">
        <v>288</v>
      </c>
      <c r="Y48">
        <v>47</v>
      </c>
      <c r="Z48" t="s">
        <v>290</v>
      </c>
      <c r="AA48" t="s">
        <v>64</v>
      </c>
      <c r="AB48" t="s">
        <v>49</v>
      </c>
      <c r="AC48" t="s">
        <v>186</v>
      </c>
      <c r="AD48" t="str">
        <f t="shared" si="8"/>
        <v>Phase opérationnelle-Norme 11</v>
      </c>
      <c r="AE48" t="s">
        <v>277</v>
      </c>
      <c r="AG48">
        <v>47</v>
      </c>
      <c r="AH48" t="s">
        <v>293</v>
      </c>
      <c r="AI48" t="s">
        <v>73</v>
      </c>
      <c r="AJ48" t="s">
        <v>20</v>
      </c>
      <c r="AK48" t="s">
        <v>213</v>
      </c>
      <c r="AL48" t="str">
        <f t="shared" si="9"/>
        <v>Phase terminale-Norme 7</v>
      </c>
      <c r="AM48" t="s">
        <v>288</v>
      </c>
    </row>
    <row r="49" spans="1:39" x14ac:dyDescent="0.3">
      <c r="A49">
        <v>48</v>
      </c>
      <c r="B49" t="s">
        <v>293</v>
      </c>
      <c r="C49" t="s">
        <v>23</v>
      </c>
      <c r="D49" t="s">
        <v>22</v>
      </c>
      <c r="E49" t="s">
        <v>105</v>
      </c>
      <c r="F49" t="str">
        <f t="shared" si="3"/>
        <v>Phase terminale-Norme 8</v>
      </c>
      <c r="G49" t="s">
        <v>277</v>
      </c>
      <c r="Q49">
        <v>48</v>
      </c>
      <c r="R49" t="s">
        <v>290</v>
      </c>
      <c r="S49" t="s">
        <v>52</v>
      </c>
      <c r="T49" t="s">
        <v>51</v>
      </c>
      <c r="U49" t="s">
        <v>156</v>
      </c>
      <c r="V49" t="str">
        <f t="shared" si="4"/>
        <v>Phase opérationnelle-Norme 12</v>
      </c>
      <c r="W49" t="s">
        <v>277</v>
      </c>
      <c r="Y49">
        <v>48</v>
      </c>
      <c r="Z49" t="s">
        <v>290</v>
      </c>
      <c r="AA49" t="s">
        <v>65</v>
      </c>
      <c r="AB49" t="s">
        <v>51</v>
      </c>
      <c r="AC49" t="s">
        <v>186</v>
      </c>
      <c r="AD49" t="str">
        <f t="shared" si="8"/>
        <v>Phase opérationnelle-Norme 12</v>
      </c>
      <c r="AE49" t="s">
        <v>288</v>
      </c>
      <c r="AG49">
        <v>48</v>
      </c>
      <c r="AH49" t="s">
        <v>293</v>
      </c>
      <c r="AI49" t="s">
        <v>74</v>
      </c>
      <c r="AJ49" t="s">
        <v>22</v>
      </c>
      <c r="AK49" t="s">
        <v>213</v>
      </c>
      <c r="AL49" t="str">
        <f t="shared" si="9"/>
        <v>Phase terminale-Norme 8</v>
      </c>
      <c r="AM49" t="s">
        <v>288</v>
      </c>
    </row>
    <row r="50" spans="1:39" x14ac:dyDescent="0.3">
      <c r="A50">
        <v>49</v>
      </c>
      <c r="B50" t="s">
        <v>293</v>
      </c>
      <c r="C50" t="s">
        <v>25</v>
      </c>
      <c r="D50" t="s">
        <v>24</v>
      </c>
      <c r="E50" t="s">
        <v>105</v>
      </c>
      <c r="F50" t="str">
        <f t="shared" si="3"/>
        <v>Phase terminale-Norme 9</v>
      </c>
      <c r="G50" t="s">
        <v>277</v>
      </c>
      <c r="Q50">
        <v>49</v>
      </c>
      <c r="R50" t="s">
        <v>293</v>
      </c>
      <c r="S50" t="s">
        <v>39</v>
      </c>
      <c r="T50" t="s">
        <v>8</v>
      </c>
      <c r="U50" t="s">
        <v>156</v>
      </c>
      <c r="V50" t="str">
        <f t="shared" si="4"/>
        <v>Phase terminale-Norme 1</v>
      </c>
      <c r="W50" t="s">
        <v>288</v>
      </c>
      <c r="Y50">
        <v>49</v>
      </c>
      <c r="Z50" t="s">
        <v>293</v>
      </c>
      <c r="AA50" t="s">
        <v>54</v>
      </c>
      <c r="AB50" t="s">
        <v>8</v>
      </c>
      <c r="AC50" t="s">
        <v>186</v>
      </c>
      <c r="AD50" t="str">
        <f t="shared" si="8"/>
        <v>Phase terminale-Norme 1</v>
      </c>
      <c r="AE50" t="s">
        <v>277</v>
      </c>
      <c r="AG50">
        <v>49</v>
      </c>
      <c r="AH50" t="s">
        <v>293</v>
      </c>
      <c r="AI50" t="s">
        <v>75</v>
      </c>
      <c r="AJ50" t="s">
        <v>24</v>
      </c>
      <c r="AK50" t="s">
        <v>213</v>
      </c>
      <c r="AL50" t="str">
        <f t="shared" si="9"/>
        <v>Phase terminale-Norme 9</v>
      </c>
      <c r="AM50" t="s">
        <v>277</v>
      </c>
    </row>
    <row r="51" spans="1:39" x14ac:dyDescent="0.3">
      <c r="A51">
        <v>50</v>
      </c>
      <c r="B51" t="s">
        <v>293</v>
      </c>
      <c r="C51" t="s">
        <v>27</v>
      </c>
      <c r="D51" t="s">
        <v>26</v>
      </c>
      <c r="E51" t="s">
        <v>105</v>
      </c>
      <c r="F51" t="str">
        <f t="shared" si="3"/>
        <v>Phase terminale-Norme 10</v>
      </c>
      <c r="G51" t="s">
        <v>277</v>
      </c>
      <c r="Q51">
        <v>50</v>
      </c>
      <c r="R51" t="s">
        <v>293</v>
      </c>
      <c r="S51" t="s">
        <v>40</v>
      </c>
      <c r="T51" t="s">
        <v>10</v>
      </c>
      <c r="U51" t="s">
        <v>156</v>
      </c>
      <c r="V51" t="str">
        <f t="shared" si="4"/>
        <v>Phase terminale-Norme 2</v>
      </c>
      <c r="W51" t="s">
        <v>288</v>
      </c>
      <c r="Y51">
        <v>50</v>
      </c>
      <c r="Z51" t="s">
        <v>293</v>
      </c>
      <c r="AA51" t="s">
        <v>55</v>
      </c>
      <c r="AB51" t="s">
        <v>10</v>
      </c>
      <c r="AC51" t="s">
        <v>186</v>
      </c>
      <c r="AD51" t="str">
        <f t="shared" si="8"/>
        <v>Phase terminale-Norme 2</v>
      </c>
      <c r="AE51" t="s">
        <v>277</v>
      </c>
      <c r="AG51">
        <v>50</v>
      </c>
      <c r="AH51" t="s">
        <v>293</v>
      </c>
      <c r="AI51" t="s">
        <v>76</v>
      </c>
      <c r="AJ51" t="s">
        <v>26</v>
      </c>
      <c r="AK51" t="s">
        <v>213</v>
      </c>
      <c r="AL51" t="str">
        <f t="shared" si="9"/>
        <v>Phase terminale-Norme 10</v>
      </c>
      <c r="AM51" t="s">
        <v>288</v>
      </c>
    </row>
    <row r="52" spans="1:39" x14ac:dyDescent="0.3">
      <c r="Q52">
        <v>51</v>
      </c>
      <c r="R52" t="s">
        <v>293</v>
      </c>
      <c r="S52" t="s">
        <v>41</v>
      </c>
      <c r="T52" t="s">
        <v>12</v>
      </c>
      <c r="U52" t="s">
        <v>156</v>
      </c>
      <c r="V52" t="str">
        <f t="shared" si="4"/>
        <v>Phase terminale-Norme 3</v>
      </c>
      <c r="W52" t="s">
        <v>288</v>
      </c>
      <c r="Y52">
        <v>51</v>
      </c>
      <c r="Z52" t="s">
        <v>293</v>
      </c>
      <c r="AA52" t="s">
        <v>56</v>
      </c>
      <c r="AB52" t="s">
        <v>12</v>
      </c>
      <c r="AC52" t="s">
        <v>186</v>
      </c>
      <c r="AD52" t="str">
        <f t="shared" si="8"/>
        <v>Phase terminale-Norme 3</v>
      </c>
      <c r="AE52" t="s">
        <v>277</v>
      </c>
    </row>
    <row r="53" spans="1:39" x14ac:dyDescent="0.3">
      <c r="Q53">
        <v>52</v>
      </c>
      <c r="R53" t="s">
        <v>293</v>
      </c>
      <c r="S53" t="s">
        <v>42</v>
      </c>
      <c r="T53" t="s">
        <v>14</v>
      </c>
      <c r="U53" t="s">
        <v>156</v>
      </c>
      <c r="V53" t="str">
        <f t="shared" si="4"/>
        <v>Phase terminale-Norme 4</v>
      </c>
      <c r="W53" t="s">
        <v>288</v>
      </c>
      <c r="Y53">
        <v>52</v>
      </c>
      <c r="Z53" t="s">
        <v>293</v>
      </c>
      <c r="AA53" t="s">
        <v>57</v>
      </c>
      <c r="AB53" t="s">
        <v>14</v>
      </c>
      <c r="AC53" t="s">
        <v>186</v>
      </c>
      <c r="AD53" t="str">
        <f t="shared" si="8"/>
        <v>Phase terminale-Norme 4</v>
      </c>
      <c r="AE53" t="s">
        <v>277</v>
      </c>
    </row>
    <row r="54" spans="1:39" x14ac:dyDescent="0.3">
      <c r="Q54">
        <v>53</v>
      </c>
      <c r="R54" t="s">
        <v>293</v>
      </c>
      <c r="S54" t="s">
        <v>43</v>
      </c>
      <c r="T54" t="s">
        <v>16</v>
      </c>
      <c r="U54" t="s">
        <v>156</v>
      </c>
      <c r="V54" t="str">
        <f t="shared" si="4"/>
        <v>Phase terminale-Norme 5</v>
      </c>
      <c r="W54" t="s">
        <v>277</v>
      </c>
      <c r="Y54">
        <v>53</v>
      </c>
      <c r="Z54" t="s">
        <v>293</v>
      </c>
      <c r="AA54" t="s">
        <v>58</v>
      </c>
      <c r="AB54" t="s">
        <v>16</v>
      </c>
      <c r="AC54" t="s">
        <v>186</v>
      </c>
      <c r="AD54" t="str">
        <f t="shared" si="8"/>
        <v>Phase terminale-Norme 5</v>
      </c>
      <c r="AE54" t="s">
        <v>277</v>
      </c>
    </row>
    <row r="55" spans="1:39" x14ac:dyDescent="0.3">
      <c r="Q55">
        <v>54</v>
      </c>
      <c r="R55" t="s">
        <v>293</v>
      </c>
      <c r="S55" t="s">
        <v>44</v>
      </c>
      <c r="T55" t="s">
        <v>18</v>
      </c>
      <c r="U55" t="s">
        <v>156</v>
      </c>
      <c r="V55" t="str">
        <f t="shared" si="4"/>
        <v>Phase terminale-Norme 6</v>
      </c>
      <c r="W55" t="s">
        <v>277</v>
      </c>
      <c r="Y55">
        <v>54</v>
      </c>
      <c r="Z55" t="s">
        <v>293</v>
      </c>
      <c r="AA55" t="s">
        <v>59</v>
      </c>
      <c r="AB55" t="s">
        <v>18</v>
      </c>
      <c r="AC55" t="s">
        <v>186</v>
      </c>
      <c r="AD55" t="str">
        <f t="shared" si="8"/>
        <v>Phase terminale-Norme 6</v>
      </c>
      <c r="AE55" t="s">
        <v>288</v>
      </c>
    </row>
    <row r="56" spans="1:39" x14ac:dyDescent="0.3">
      <c r="Q56">
        <v>55</v>
      </c>
      <c r="R56" t="s">
        <v>293</v>
      </c>
      <c r="S56" t="s">
        <v>45</v>
      </c>
      <c r="T56" t="s">
        <v>20</v>
      </c>
      <c r="U56" t="s">
        <v>156</v>
      </c>
      <c r="V56" t="str">
        <f t="shared" si="4"/>
        <v>Phase terminale-Norme 7</v>
      </c>
      <c r="W56" t="s">
        <v>288</v>
      </c>
      <c r="Y56">
        <v>55</v>
      </c>
      <c r="Z56" t="s">
        <v>293</v>
      </c>
      <c r="AA56" t="s">
        <v>60</v>
      </c>
      <c r="AB56" t="s">
        <v>20</v>
      </c>
      <c r="AC56" t="s">
        <v>186</v>
      </c>
      <c r="AD56" t="str">
        <f t="shared" si="8"/>
        <v>Phase terminale-Norme 7</v>
      </c>
      <c r="AE56" t="s">
        <v>277</v>
      </c>
    </row>
    <row r="57" spans="1:39" x14ac:dyDescent="0.3">
      <c r="Q57">
        <v>56</v>
      </c>
      <c r="R57" t="s">
        <v>293</v>
      </c>
      <c r="S57" t="s">
        <v>46</v>
      </c>
      <c r="T57" t="s">
        <v>22</v>
      </c>
      <c r="U57" t="s">
        <v>156</v>
      </c>
      <c r="V57" t="str">
        <f t="shared" si="4"/>
        <v>Phase terminale-Norme 8</v>
      </c>
      <c r="W57" t="s">
        <v>277</v>
      </c>
      <c r="Y57">
        <v>56</v>
      </c>
      <c r="Z57" t="s">
        <v>293</v>
      </c>
      <c r="AA57" t="s">
        <v>61</v>
      </c>
      <c r="AB57" t="s">
        <v>22</v>
      </c>
      <c r="AC57" t="s">
        <v>186</v>
      </c>
      <c r="AD57" t="str">
        <f t="shared" si="8"/>
        <v>Phase terminale-Norme 8</v>
      </c>
      <c r="AE57" t="s">
        <v>277</v>
      </c>
    </row>
    <row r="58" spans="1:39" x14ac:dyDescent="0.3">
      <c r="Q58">
        <v>57</v>
      </c>
      <c r="R58" t="s">
        <v>293</v>
      </c>
      <c r="S58" t="s">
        <v>47</v>
      </c>
      <c r="T58" t="s">
        <v>24</v>
      </c>
      <c r="U58" t="s">
        <v>156</v>
      </c>
      <c r="V58" t="str">
        <f t="shared" si="4"/>
        <v>Phase terminale-Norme 9</v>
      </c>
      <c r="W58" t="s">
        <v>277</v>
      </c>
      <c r="Y58">
        <v>57</v>
      </c>
      <c r="Z58" t="s">
        <v>293</v>
      </c>
      <c r="AA58" t="s">
        <v>62</v>
      </c>
      <c r="AB58" t="s">
        <v>24</v>
      </c>
      <c r="AC58" t="s">
        <v>186</v>
      </c>
      <c r="AD58" t="str">
        <f t="shared" si="8"/>
        <v>Phase terminale-Norme 9</v>
      </c>
      <c r="AE58" t="s">
        <v>277</v>
      </c>
    </row>
    <row r="59" spans="1:39" x14ac:dyDescent="0.3">
      <c r="Q59">
        <v>58</v>
      </c>
      <c r="R59" t="s">
        <v>293</v>
      </c>
      <c r="S59" t="s">
        <v>48</v>
      </c>
      <c r="T59" t="s">
        <v>26</v>
      </c>
      <c r="U59" t="s">
        <v>156</v>
      </c>
      <c r="V59" t="str">
        <f t="shared" si="4"/>
        <v>Phase terminale-Norme 10</v>
      </c>
      <c r="W59" t="s">
        <v>277</v>
      </c>
      <c r="Y59">
        <v>58</v>
      </c>
      <c r="Z59" t="s">
        <v>293</v>
      </c>
      <c r="AA59" t="s">
        <v>63</v>
      </c>
      <c r="AB59" t="s">
        <v>26</v>
      </c>
      <c r="AC59" t="s">
        <v>186</v>
      </c>
      <c r="AD59" t="str">
        <f t="shared" si="8"/>
        <v>Phase terminale-Norme 10</v>
      </c>
      <c r="AE59" t="s">
        <v>288</v>
      </c>
    </row>
    <row r="60" spans="1:39" x14ac:dyDescent="0.3">
      <c r="Q60">
        <v>59</v>
      </c>
      <c r="R60" t="s">
        <v>293</v>
      </c>
      <c r="S60" t="s">
        <v>50</v>
      </c>
      <c r="T60" t="s">
        <v>49</v>
      </c>
      <c r="U60" t="s">
        <v>156</v>
      </c>
      <c r="V60" t="str">
        <f t="shared" si="4"/>
        <v>Phase terminale-Norme 11</v>
      </c>
      <c r="W60" t="s">
        <v>288</v>
      </c>
      <c r="Y60">
        <v>59</v>
      </c>
      <c r="Z60" t="s">
        <v>293</v>
      </c>
      <c r="AA60" t="s">
        <v>64</v>
      </c>
      <c r="AB60" t="s">
        <v>49</v>
      </c>
      <c r="AC60" t="s">
        <v>186</v>
      </c>
      <c r="AD60" t="str">
        <f t="shared" si="8"/>
        <v>Phase terminale-Norme 11</v>
      </c>
      <c r="AE60" t="s">
        <v>277</v>
      </c>
    </row>
    <row r="61" spans="1:39" x14ac:dyDescent="0.3">
      <c r="Q61">
        <v>60</v>
      </c>
      <c r="R61" t="s">
        <v>293</v>
      </c>
      <c r="S61" t="s">
        <v>52</v>
      </c>
      <c r="T61" t="s">
        <v>51</v>
      </c>
      <c r="U61" t="s">
        <v>156</v>
      </c>
      <c r="V61" t="str">
        <f t="shared" si="4"/>
        <v>Phase terminale-Norme 12</v>
      </c>
      <c r="W61" t="s">
        <v>288</v>
      </c>
      <c r="Y61">
        <v>60</v>
      </c>
      <c r="Z61" t="s">
        <v>293</v>
      </c>
      <c r="AA61" t="s">
        <v>65</v>
      </c>
      <c r="AB61" t="s">
        <v>51</v>
      </c>
      <c r="AC61" t="s">
        <v>186</v>
      </c>
      <c r="AD61" t="str">
        <f t="shared" si="8"/>
        <v>Phase terminale-Norme 12</v>
      </c>
      <c r="AE61" t="s">
        <v>277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2"/>
  <sheetViews>
    <sheetView workbookViewId="0">
      <selection activeCell="J4" sqref="J4"/>
    </sheetView>
    <sheetView zoomScaleNormal="100" workbookViewId="1"/>
  </sheetViews>
  <sheetFormatPr defaultColWidth="11" defaultRowHeight="14.4" x14ac:dyDescent="0.3"/>
  <cols>
    <col min="1" max="1" width="30.453125" bestFit="1" customWidth="1"/>
    <col min="2" max="2" width="17.08984375" bestFit="1" customWidth="1"/>
    <col min="3" max="3" width="16.90625" bestFit="1" customWidth="1"/>
    <col min="4" max="4" width="22.90625" bestFit="1" customWidth="1"/>
    <col min="5" max="5" width="34.453125" bestFit="1" customWidth="1"/>
    <col min="6" max="6" width="35.7265625" bestFit="1" customWidth="1"/>
    <col min="7" max="7" width="16.08984375" bestFit="1" customWidth="1"/>
    <col min="8" max="8" width="20.08984375" bestFit="1" customWidth="1"/>
    <col min="9" max="9" width="8.36328125" customWidth="1"/>
    <col min="10" max="10" width="25.453125" bestFit="1" customWidth="1"/>
  </cols>
  <sheetData>
    <row r="1" spans="1:10" x14ac:dyDescent="0.3">
      <c r="D1">
        <v>3</v>
      </c>
      <c r="E1">
        <v>2</v>
      </c>
      <c r="F1">
        <v>1</v>
      </c>
      <c r="G1">
        <v>0</v>
      </c>
    </row>
    <row r="2" spans="1:10" x14ac:dyDescent="0.3">
      <c r="D2" t="s">
        <v>292</v>
      </c>
      <c r="E2" t="s">
        <v>291</v>
      </c>
      <c r="F2" t="s">
        <v>289</v>
      </c>
      <c r="G2" t="s">
        <v>285</v>
      </c>
    </row>
    <row r="3" spans="1:10" x14ac:dyDescent="0.3">
      <c r="A3" t="s">
        <v>100</v>
      </c>
      <c r="B3" t="s">
        <v>294</v>
      </c>
      <c r="C3" t="s">
        <v>98</v>
      </c>
      <c r="D3" t="s">
        <v>295</v>
      </c>
      <c r="E3" t="s">
        <v>296</v>
      </c>
      <c r="F3" t="s">
        <v>297</v>
      </c>
      <c r="G3" t="s">
        <v>298</v>
      </c>
      <c r="H3" t="s">
        <v>299</v>
      </c>
      <c r="I3" t="s">
        <v>300</v>
      </c>
      <c r="J3" t="s">
        <v>301</v>
      </c>
    </row>
    <row r="4" spans="1:10" x14ac:dyDescent="0.3">
      <c r="A4" t="s">
        <v>3</v>
      </c>
      <c r="B4">
        <v>10</v>
      </c>
      <c r="C4">
        <f>Gobernanza8[[#Totals],[Applicabilité]]</f>
        <v>7</v>
      </c>
      <c r="D4">
        <f>COUNTIF(Gobernanza8[Évaluation qualitative],D$2)</f>
        <v>0</v>
      </c>
      <c r="E4">
        <f>COUNTIF(Gobernanza8[Évaluation qualitative],E$2)</f>
        <v>0</v>
      </c>
      <c r="F4">
        <f>COUNTIF(Gobernanza8[Évaluation qualitative],F$2)</f>
        <v>0</v>
      </c>
      <c r="G4">
        <f>COUNTIF(Gobernanza8[Évaluation qualitative],G$2)</f>
        <v>0</v>
      </c>
      <c r="H4">
        <f>C4*3</f>
        <v>21</v>
      </c>
      <c r="I4">
        <f>(D4*3)+(E4*2)+(F4)</f>
        <v>0</v>
      </c>
      <c r="J4" s="36">
        <f>IFERROR(I4/H4,0)</f>
        <v>0</v>
      </c>
    </row>
    <row r="5" spans="1:10" x14ac:dyDescent="0.3">
      <c r="A5" t="s">
        <v>29</v>
      </c>
      <c r="B5">
        <v>8</v>
      </c>
      <c r="C5">
        <f>Eficacia_institucional[[#Totals],[Applicabilité]]</f>
        <v>6</v>
      </c>
      <c r="D5">
        <f>COUNTIF(Eficacia_institucional[Évaluation qualitative],D$2)</f>
        <v>0</v>
      </c>
      <c r="E5">
        <f>COUNTIF(Eficacia_institucional[Évaluation qualitative],E$2)</f>
        <v>0</v>
      </c>
      <c r="F5">
        <f>COUNTIF(Eficacia_institucional[Évaluation qualitative],F$2)</f>
        <v>0</v>
      </c>
      <c r="G5">
        <f>COUNTIF(Eficacia_institucional[Évaluation qualitative],G$2)</f>
        <v>0</v>
      </c>
      <c r="H5">
        <f t="shared" ref="H5:H10" si="0">C5*3</f>
        <v>18</v>
      </c>
      <c r="I5">
        <f t="shared" ref="I5:I10" si="1">(D5*3)+(E5*2)+(F5)</f>
        <v>0</v>
      </c>
      <c r="J5" s="36">
        <f t="shared" ref="J5:J10" si="2">IFERROR(I5/H5,0)</f>
        <v>0</v>
      </c>
    </row>
    <row r="6" spans="1:10" x14ac:dyDescent="0.3">
      <c r="A6" t="s">
        <v>38</v>
      </c>
      <c r="B6">
        <v>12</v>
      </c>
      <c r="C6">
        <f>Programas[[#Totals],[Applicabilité]]</f>
        <v>0</v>
      </c>
      <c r="D6">
        <f>COUNTIF(Programas[Évaluation qualitative],D$2)</f>
        <v>0</v>
      </c>
      <c r="E6">
        <f>COUNTIF(Programas[Évaluation qualitative],E$2)</f>
        <v>0</v>
      </c>
      <c r="F6">
        <f>COUNTIF(Programas[Évaluation qualitative],F$2)</f>
        <v>0</v>
      </c>
      <c r="G6">
        <f>COUNTIF(Programas[Évaluation qualitative],G$2)</f>
        <v>0</v>
      </c>
      <c r="H6">
        <f t="shared" si="0"/>
        <v>0</v>
      </c>
      <c r="I6">
        <f t="shared" si="1"/>
        <v>0</v>
      </c>
      <c r="J6" s="36">
        <f t="shared" si="2"/>
        <v>0</v>
      </c>
    </row>
    <row r="7" spans="1:10" x14ac:dyDescent="0.3">
      <c r="A7" t="s">
        <v>53</v>
      </c>
      <c r="B7">
        <v>12</v>
      </c>
      <c r="C7">
        <f>Administracion[[#Totals],[Applicabilité]]</f>
        <v>11</v>
      </c>
      <c r="D7">
        <f>COUNTIF(Administracion[Évaluation qualitative],D$2)</f>
        <v>0</v>
      </c>
      <c r="E7">
        <f>COUNTIF(Administracion[Évaluation qualitative],E$2)</f>
        <v>0</v>
      </c>
      <c r="F7">
        <f>COUNTIF(Administracion[Évaluation qualitative],F$2)</f>
        <v>0</v>
      </c>
      <c r="G7">
        <f>COUNTIF(Administracion[Évaluation qualitative],G$2)</f>
        <v>0</v>
      </c>
      <c r="H7">
        <f t="shared" si="0"/>
        <v>33</v>
      </c>
      <c r="I7">
        <f t="shared" si="1"/>
        <v>0</v>
      </c>
      <c r="J7" s="36">
        <f t="shared" si="2"/>
        <v>0</v>
      </c>
    </row>
    <row r="8" spans="1:10" x14ac:dyDescent="0.3">
      <c r="A8" t="s">
        <v>66</v>
      </c>
      <c r="B8">
        <v>10</v>
      </c>
      <c r="C8">
        <f>Gestion_de_activos[[#Totals],[Applicabilité]]</f>
        <v>7</v>
      </c>
      <c r="D8">
        <f>COUNTIF(Gestion_de_activos[Évaluation qualitative],D$2)</f>
        <v>0</v>
      </c>
      <c r="E8">
        <f>COUNTIF(Gestion_de_activos[Évaluation qualitative],E$2)</f>
        <v>0</v>
      </c>
      <c r="F8">
        <f>COUNTIF(Gestion_de_activos[Évaluation qualitative],F$2)</f>
        <v>0</v>
      </c>
      <c r="G8">
        <f>COUNTIF(Gestion_de_activos[Évaluation qualitative],G$2)</f>
        <v>0</v>
      </c>
      <c r="H8">
        <f t="shared" si="0"/>
        <v>21</v>
      </c>
      <c r="I8">
        <f t="shared" si="1"/>
        <v>0</v>
      </c>
      <c r="J8" s="36">
        <f t="shared" si="2"/>
        <v>0</v>
      </c>
    </row>
    <row r="9" spans="1:10" x14ac:dyDescent="0.3">
      <c r="A9" t="s">
        <v>77</v>
      </c>
      <c r="B9">
        <v>9</v>
      </c>
      <c r="C9">
        <f>Movilizacion_recursos[[#Totals],[Applicabilité]]</f>
        <v>6</v>
      </c>
      <c r="D9">
        <f>COUNTIF(Movilizacion_recursos[Évaluation qualitative],D$2)</f>
        <v>0</v>
      </c>
      <c r="E9">
        <f>COUNTIF(Movilizacion_recursos[Évaluation qualitative],E$2)</f>
        <v>0</v>
      </c>
      <c r="F9">
        <f>COUNTIF(Movilizacion_recursos[Évaluation qualitative],F$2)</f>
        <v>0</v>
      </c>
      <c r="G9">
        <f>COUNTIF(Movilizacion_recursos[Évaluation qualitative],G$2)</f>
        <v>0</v>
      </c>
      <c r="H9">
        <f t="shared" si="0"/>
        <v>18</v>
      </c>
      <c r="I9">
        <f t="shared" si="1"/>
        <v>0</v>
      </c>
      <c r="J9" s="36">
        <f t="shared" si="2"/>
        <v>0</v>
      </c>
    </row>
    <row r="10" spans="1:10" x14ac:dyDescent="0.3">
      <c r="A10" t="s">
        <v>87</v>
      </c>
      <c r="B10">
        <v>7</v>
      </c>
      <c r="C10">
        <f>riesgos_salvaguardas[[#Totals],[Applicabilité]]</f>
        <v>6</v>
      </c>
      <c r="D10">
        <f>COUNTIF(riesgos_salvaguardas[Évaluation qualitative],D$2)</f>
        <v>0</v>
      </c>
      <c r="E10">
        <f>COUNTIF(riesgos_salvaguardas[Évaluation qualitative],E$2)</f>
        <v>0</v>
      </c>
      <c r="F10">
        <f>COUNTIF(riesgos_salvaguardas[Évaluation qualitative],F$2)</f>
        <v>0</v>
      </c>
      <c r="G10">
        <f>COUNTIF(riesgos_salvaguardas[Évaluation qualitative],G$2)</f>
        <v>0</v>
      </c>
      <c r="H10">
        <f t="shared" si="0"/>
        <v>18</v>
      </c>
      <c r="I10">
        <f t="shared" si="1"/>
        <v>0</v>
      </c>
      <c r="J10" s="36">
        <f t="shared" si="2"/>
        <v>0</v>
      </c>
    </row>
    <row r="11" spans="1:10" x14ac:dyDescent="0.3">
      <c r="A11" t="s">
        <v>302</v>
      </c>
      <c r="B11">
        <v>68</v>
      </c>
      <c r="C11">
        <f>SUM(C4:C10)</f>
        <v>43</v>
      </c>
      <c r="H11">
        <f>SUM(H4:H10)</f>
        <v>129</v>
      </c>
    </row>
    <row r="12" spans="1:10" x14ac:dyDescent="0.3">
      <c r="J12" s="36">
        <f>AVERAGE(J4:J10)</f>
        <v>0</v>
      </c>
    </row>
  </sheetData>
  <dataValidations count="1">
    <dataValidation allowBlank="1" showErrorMessage="1" sqref="D11 C4:C11 C3:D3" xr:uid="{00000000-0002-0000-0300-00000000000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5B927B-C9F8-4C6A-9560-523B00F2AD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CE2963-6D50-44BD-8C25-C3DA36BE0417}">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000CF0CA-E8E3-4F84-9C4B-60FF0D16B484}">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TM12172384</Template>
  <Application>Microsoft Excel</Application>
  <DocSecurity>0</DocSecurity>
  <ScaleCrop>false</ScaleCrop>
  <HeadingPairs>
    <vt:vector size="2" baseType="variant">
      <vt:variant>
        <vt:lpstr>Worksheets</vt:lpstr>
      </vt:variant>
      <vt:variant>
        <vt:i4>5</vt:i4>
      </vt:variant>
    </vt:vector>
  </HeadingPairs>
  <TitlesOfParts>
    <vt:vector size="5" baseType="lpstr">
      <vt:lpstr>Évaluation</vt:lpstr>
      <vt:lpstr>Aperçu des Résultats</vt:lpstr>
      <vt:lpstr>Considérations Pratiques</vt:lpstr>
      <vt:lpstr>Maintenance</vt:lpstr>
      <vt:lpstr>Calculs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2022-11-28T06:31:41Z</dcterms:created>
  <dcterms:modified xsi:type="dcterms:W3CDTF">2026-03-09T21:38:29Z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