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tables/table8.xml" ContentType="application/vnd.openxmlformats-officedocument.spreadsheetml.table+xml"/>
  <Override PartName="/xl/slicers/slicer1.xml" ContentType="application/vnd.ms-excel.slicer+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hidePivotFieldList="1"/>
  <xr:revisionPtr revIDLastSave="0" documentId="8_{F7F0278D-4C56-4BE6-AC4A-BC25DADE4E04}" xr6:coauthVersionLast="47" xr6:coauthVersionMax="47" xr10:uidLastSave="{00000000-0000-0000-0000-000000000000}"/>
  <bookViews>
    <workbookView xWindow="-100" yWindow="-100" windowWidth="21467" windowHeight="12772" xr2:uid="{4607AF5D-943E-45F8-9F00-ABC1E3D337D5}"/>
  </bookViews>
  <sheets>
    <sheet name="Autoevaluación" sheetId="3" r:id="rId1"/>
    <sheet name="Dashboard" sheetId="9" r:id="rId2"/>
    <sheet name="Consideraciones Prácticas" sheetId="11" r:id="rId3"/>
    <sheet name="Cálculos" sheetId="10" state="hidden" r:id="rId4"/>
    <sheet name="Mantenimiento" sheetId="7" state="hidden" r:id="rId5"/>
  </sheets>
  <externalReferences>
    <externalReference r:id="rId6"/>
  </externalReferences>
  <definedNames>
    <definedName name="_xlnm._FilterDatabase" localSheetId="0" hidden="1">Autoevaluación!$E$10:$F$10</definedName>
    <definedName name="_xlnm._FilterDatabase" localSheetId="4" hidden="1">Mantenimiento!$AW$1:$BC$36</definedName>
    <definedName name="_xlcn.WorksheetConnection_GráficosdeHerramientadeautoevaluación.xlsxAdministracion1" hidden="1">Administracion[]</definedName>
    <definedName name="_xlcn.WorksheetConnection_GráficosdeHerramientadeautoevaluaciónEntrabajo1.xlsxEficacia_institucional1" hidden="1">Eficacia_institucional[]</definedName>
    <definedName name="_xlcn.WorksheetConnection_GráficosdeHerramientadeautoevaluaciónEntrabajo1.xlsxGestion_de_activos1" hidden="1">Gestion_de_activos[]</definedName>
    <definedName name="_xlcn.WorksheetConnection_GráficosdeHerramientadeautoevaluaciónEntrabajo1.xlsxGobernanza81" hidden="1">Gobernanza8[]</definedName>
    <definedName name="_xlcn.WorksheetConnection_GráficosdeHerramientadeautoevaluaciónEntrabajo1.xlsxMovilizacion_recursos1" hidden="1">Movilizacion_recursos[]</definedName>
    <definedName name="_xlcn.WorksheetConnection_GráficosdeHerramientadeautoevaluaciónEntrabajo1.xlsxProgramas1" hidden="1">Programas[]</definedName>
    <definedName name="_xlcn.WorksheetConnection_GráficosdeHerramientadeautoevaluaciónEntrabajo1.xlsxriesgos_salvaguardas1" hidden="1">riesgos_salvaguardas[]</definedName>
    <definedName name="_xlcn.WorksheetConnection_IncomeandexpensesG5P121" hidden="1">[1]Autoevalución!$J$5:$S$12</definedName>
    <definedName name="DateCheck">#REF!*IF(#REF!="SEMANAS",7,IF(#REF!="DÍAS",1,30))</definedName>
    <definedName name="HighlightRule">IF(#REF!="Sin Resaltar",FALSE,TRUE)</definedName>
    <definedName name="Months_in_semester">Autoevaluación!#REF!</definedName>
    <definedName name="SegmentaciónDeDatos_Aplicabilidad">#N/A</definedName>
    <definedName name="SegmentaciónDeDatos_Área_Central">#N/A</definedName>
    <definedName name="SegmentaciónDeDatos_Calificación_cualitativ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d8ff6ddf-cb3b-4029-9f6f-510187bdd045" name="Rango" connection="WorksheetConnection_Income and expenses!$G$5:$P$12"/>
          <x15:modelTable id="Administracion-99eb711e-57f7-46ea-8a6f-464d4bded141" name="Administracion" connection="WorksheetConnection_Gráficos de Herramienta de autoevaluación.xlsx!Administracion"/>
          <x15:modelTable id="Eficacia_institucional-893cc90e-d0ea-489b-8cf1-392e2e98f2c8" name="Eficacia_institucional" connection="WorksheetConnection_Gráficos de Herramienta de autoevaluación (En trabajo) (1).xlsx!Eficacia_institucional"/>
          <x15:modelTable id="Gestion_de_activos-8baeb871-1cfe-4f62-8dae-c4c8a224dcf0" name="Gestion_de_activos" connection="WorksheetConnection_Gráficos de Herramienta de autoevaluación (En trabajo) (1).xlsx!Gestion_de_activos"/>
          <x15:modelTable id="Gobernanza8-9187ac1d-1d04-4c2d-834a-2c1011ed96d5" name="Gobernanza8" connection="WorksheetConnection_Gráficos de Herramienta de autoevaluación (En trabajo) (1).xlsx!Gobernanza8"/>
          <x15:modelTable id="Movilizacion_recursos-8325bd48-90f8-4734-9735-72f66ea803ea" name="Movilizacion_recursos" connection="WorksheetConnection_Gráficos de Herramienta de autoevaluación (En trabajo) (1).xlsx!Movilizacion_recursos"/>
          <x15:modelTable id="Programas-c5b8daa6-ac4c-4bbe-b53c-9cb9422b6dfc" name="Programas" connection="WorksheetConnection_Gráficos de Herramienta de autoevaluación (En trabajo) (1).xlsx!Programas"/>
          <x15:modelTable id="riesgos_salvaguardas-6847c458-367c-41ae-97f1-0cc325d4401b" name="riesgos_salvaguardas" connection="WorksheetConnection_Gráficos de Herramienta de autoevaluación (En trabajo) (1).xlsx!riesgos_salvaguarda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2" i="11"/>
  <c r="I3" i="9" l="1"/>
  <c r="D100" i="3"/>
  <c r="D87" i="3"/>
  <c r="D73" i="3"/>
  <c r="D57" i="3"/>
  <c r="D41" i="3"/>
  <c r="D29" i="3"/>
  <c r="D15" i="3"/>
  <c r="A38" i="3" l="1"/>
  <c r="A76" i="3"/>
  <c r="A103" i="3" l="1"/>
  <c r="A104" i="3"/>
  <c r="A105" i="3"/>
  <c r="A106" i="3"/>
  <c r="A107" i="3"/>
  <c r="A108" i="3"/>
  <c r="A90" i="3"/>
  <c r="A91" i="3"/>
  <c r="A92" i="3"/>
  <c r="A93" i="3"/>
  <c r="A94" i="3"/>
  <c r="A95" i="3"/>
  <c r="A96" i="3"/>
  <c r="A97" i="3"/>
  <c r="A77" i="3"/>
  <c r="A78" i="3"/>
  <c r="A79" i="3"/>
  <c r="A80" i="3"/>
  <c r="A81" i="3"/>
  <c r="A82" i="3"/>
  <c r="A83" i="3"/>
  <c r="A84" i="3"/>
  <c r="A60" i="3"/>
  <c r="A61" i="3"/>
  <c r="A62" i="3"/>
  <c r="A63" i="3"/>
  <c r="A64" i="3"/>
  <c r="A65" i="3"/>
  <c r="A66" i="3"/>
  <c r="A67" i="3"/>
  <c r="A68" i="3"/>
  <c r="A69" i="3"/>
  <c r="A70" i="3"/>
  <c r="A44" i="3"/>
  <c r="A45" i="3"/>
  <c r="A46" i="3"/>
  <c r="A47" i="3"/>
  <c r="A48" i="3"/>
  <c r="A49" i="3"/>
  <c r="A50" i="3"/>
  <c r="A51" i="3"/>
  <c r="A52" i="3"/>
  <c r="A53" i="3"/>
  <c r="A54" i="3"/>
  <c r="A102" i="3"/>
  <c r="A89" i="3"/>
  <c r="A75" i="3"/>
  <c r="A59" i="3"/>
  <c r="A43" i="3"/>
  <c r="A32" i="3"/>
  <c r="A33" i="3"/>
  <c r="A34" i="3"/>
  <c r="A35" i="3"/>
  <c r="A36" i="3"/>
  <c r="A37" i="3"/>
  <c r="A31" i="3"/>
  <c r="A18" i="3"/>
  <c r="A19" i="3"/>
  <c r="A20" i="3"/>
  <c r="A21" i="3"/>
  <c r="A22" i="3"/>
  <c r="A23" i="3"/>
  <c r="A24" i="3"/>
  <c r="A25" i="3"/>
  <c r="A26" i="3"/>
  <c r="A17" i="3"/>
  <c r="BB3" i="7"/>
  <c r="BB4" i="7"/>
  <c r="BB5" i="7"/>
  <c r="BB6" i="7"/>
  <c r="BB7" i="7"/>
  <c r="BB8"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AT3" i="7"/>
  <c r="AT4" i="7"/>
  <c r="AT5" i="7"/>
  <c r="AT6" i="7"/>
  <c r="AT7" i="7"/>
  <c r="AT8" i="7"/>
  <c r="AT9" i="7"/>
  <c r="AT10" i="7"/>
  <c r="AT11" i="7"/>
  <c r="AT12" i="7"/>
  <c r="AT13" i="7"/>
  <c r="AT14" i="7"/>
  <c r="AT15" i="7"/>
  <c r="AT16" i="7"/>
  <c r="AT17" i="7"/>
  <c r="AT18" i="7"/>
  <c r="AT19" i="7"/>
  <c r="AT20" i="7"/>
  <c r="AT21" i="7"/>
  <c r="AT22" i="7"/>
  <c r="AT23" i="7"/>
  <c r="AT24" i="7"/>
  <c r="AT25" i="7"/>
  <c r="AT26" i="7"/>
  <c r="AT27" i="7"/>
  <c r="AT28" i="7"/>
  <c r="AT29" i="7"/>
  <c r="AT30" i="7"/>
  <c r="AT31" i="7"/>
  <c r="AT32" i="7"/>
  <c r="AT33" i="7"/>
  <c r="AT34" i="7"/>
  <c r="AT35" i="7"/>
  <c r="AT36" i="7"/>
  <c r="AT37" i="7"/>
  <c r="AT38" i="7"/>
  <c r="AT39" i="7"/>
  <c r="AT40" i="7"/>
  <c r="AT41" i="7"/>
  <c r="AT42" i="7"/>
  <c r="AT43" i="7"/>
  <c r="AT44" i="7"/>
  <c r="AT45" i="7"/>
  <c r="AT46" i="7"/>
  <c r="AL3" i="7"/>
  <c r="AL4" i="7"/>
  <c r="AL5" i="7"/>
  <c r="AL6" i="7"/>
  <c r="AL7" i="7"/>
  <c r="AL8" i="7"/>
  <c r="AL9" i="7"/>
  <c r="AL10" i="7"/>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8" i="7"/>
  <c r="AL39" i="7"/>
  <c r="AL40" i="7"/>
  <c r="AL41" i="7"/>
  <c r="AL42" i="7"/>
  <c r="AL43" i="7"/>
  <c r="AL44" i="7"/>
  <c r="AL45" i="7"/>
  <c r="AL46" i="7"/>
  <c r="AL47" i="7"/>
  <c r="AL48" i="7"/>
  <c r="AL49" i="7"/>
  <c r="AL50" i="7"/>
  <c r="AL51"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V3"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BB2" i="7"/>
  <c r="AT2" i="7"/>
  <c r="AL2" i="7"/>
  <c r="AD2" i="7"/>
  <c r="V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2" i="7"/>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2" i="7"/>
  <c r="G76" i="3" s="1"/>
  <c r="H76" i="3" s="1"/>
  <c r="F45" i="11" s="1"/>
  <c r="G44" i="3" l="1"/>
  <c r="H44" i="3" s="1"/>
  <c r="F21" i="11" s="1"/>
  <c r="G43" i="3"/>
  <c r="H43" i="3" s="1"/>
  <c r="F20" i="11" s="1"/>
  <c r="G23" i="3"/>
  <c r="H23" i="3" s="1"/>
  <c r="F8" i="11" s="1"/>
  <c r="G36" i="3"/>
  <c r="H36" i="3" s="1"/>
  <c r="F17" i="11" s="1"/>
  <c r="G32" i="3"/>
  <c r="H32" i="3" s="1"/>
  <c r="F13" i="11" s="1"/>
  <c r="G48" i="3"/>
  <c r="H48" i="3" s="1"/>
  <c r="F25" i="11" s="1"/>
  <c r="G63" i="3"/>
  <c r="H63" i="3" s="1"/>
  <c r="F36" i="11" s="1"/>
  <c r="G97" i="3"/>
  <c r="H97" i="3" s="1"/>
  <c r="F62" i="11" s="1"/>
  <c r="G93" i="3"/>
  <c r="H93" i="3" s="1"/>
  <c r="F58" i="11" s="1"/>
  <c r="G22" i="3"/>
  <c r="H22" i="3" s="1"/>
  <c r="F7" i="11" s="1"/>
  <c r="G18" i="3"/>
  <c r="H18" i="3" s="1"/>
  <c r="F3" i="11" s="1"/>
  <c r="G35" i="3"/>
  <c r="H35" i="3" s="1"/>
  <c r="F16" i="11" s="1"/>
  <c r="G51" i="3"/>
  <c r="H51" i="3" s="1"/>
  <c r="F28" i="11" s="1"/>
  <c r="G47" i="3"/>
  <c r="H47" i="3" s="1"/>
  <c r="F24" i="11" s="1"/>
  <c r="G70" i="3"/>
  <c r="H70" i="3" s="1"/>
  <c r="F43" i="11" s="1"/>
  <c r="G66" i="3"/>
  <c r="H66" i="3" s="1"/>
  <c r="F39" i="11" s="1"/>
  <c r="G62" i="3"/>
  <c r="H62" i="3" s="1"/>
  <c r="F35" i="11" s="1"/>
  <c r="G83" i="3"/>
  <c r="H83" i="3" s="1"/>
  <c r="F52" i="11" s="1"/>
  <c r="G79" i="3"/>
  <c r="H79" i="3" s="1"/>
  <c r="F48" i="11" s="1"/>
  <c r="G96" i="3"/>
  <c r="H96" i="3" s="1"/>
  <c r="F61" i="11" s="1"/>
  <c r="G92" i="3"/>
  <c r="H92" i="3" s="1"/>
  <c r="F57" i="11" s="1"/>
  <c r="G107" i="3"/>
  <c r="H107" i="3" s="1"/>
  <c r="F68" i="11" s="1"/>
  <c r="G103" i="3"/>
  <c r="H103" i="3" s="1"/>
  <c r="F64" i="11" s="1"/>
  <c r="G17" i="3"/>
  <c r="H17" i="3" s="1"/>
  <c r="F2" i="11" s="1"/>
  <c r="G19" i="3"/>
  <c r="H19" i="3" s="1"/>
  <c r="F4" i="11" s="1"/>
  <c r="G89" i="3"/>
  <c r="H89" i="3" s="1"/>
  <c r="F54" i="11" s="1"/>
  <c r="G52" i="3"/>
  <c r="H52" i="3" s="1"/>
  <c r="F29" i="11" s="1"/>
  <c r="G67" i="3"/>
  <c r="H67" i="3" s="1"/>
  <c r="F40" i="11" s="1"/>
  <c r="G80" i="3"/>
  <c r="H80" i="3" s="1"/>
  <c r="F49" i="11" s="1"/>
  <c r="G104" i="3"/>
  <c r="H104" i="3" s="1"/>
  <c r="F65" i="11" s="1"/>
  <c r="G26" i="3"/>
  <c r="H26" i="3" s="1"/>
  <c r="F11" i="11" s="1"/>
  <c r="G102" i="3"/>
  <c r="H102" i="3" s="1"/>
  <c r="F63" i="11" s="1"/>
  <c r="G25" i="3"/>
  <c r="H25" i="3" s="1"/>
  <c r="F10" i="11" s="1"/>
  <c r="G21" i="3"/>
  <c r="H21" i="3" s="1"/>
  <c r="F6" i="11" s="1"/>
  <c r="G31" i="3"/>
  <c r="H31" i="3" s="1"/>
  <c r="F12" i="11" s="1"/>
  <c r="G34" i="3"/>
  <c r="H34" i="3" s="1"/>
  <c r="F15" i="11" s="1"/>
  <c r="G59" i="3"/>
  <c r="H59" i="3" s="1"/>
  <c r="F32" i="11" s="1"/>
  <c r="G54" i="3"/>
  <c r="H54" i="3" s="1"/>
  <c r="F31" i="11" s="1"/>
  <c r="G50" i="3"/>
  <c r="H50" i="3" s="1"/>
  <c r="F27" i="11" s="1"/>
  <c r="G46" i="3"/>
  <c r="H46" i="3" s="1"/>
  <c r="F23" i="11" s="1"/>
  <c r="G69" i="3"/>
  <c r="H69" i="3" s="1"/>
  <c r="F42" i="11" s="1"/>
  <c r="G65" i="3"/>
  <c r="H65" i="3" s="1"/>
  <c r="F38" i="11" s="1"/>
  <c r="G61" i="3"/>
  <c r="H61" i="3" s="1"/>
  <c r="F34" i="11" s="1"/>
  <c r="G82" i="3"/>
  <c r="H82" i="3" s="1"/>
  <c r="F51" i="11" s="1"/>
  <c r="G78" i="3"/>
  <c r="H78" i="3" s="1"/>
  <c r="F47" i="11" s="1"/>
  <c r="G95" i="3"/>
  <c r="H95" i="3" s="1"/>
  <c r="F60" i="11" s="1"/>
  <c r="G91" i="3"/>
  <c r="H91" i="3" s="1"/>
  <c r="F56" i="11" s="1"/>
  <c r="G106" i="3"/>
  <c r="H106" i="3" s="1"/>
  <c r="F67" i="11" s="1"/>
  <c r="G38" i="3"/>
  <c r="H38" i="3" s="1"/>
  <c r="F19" i="11" s="1"/>
  <c r="G84" i="3"/>
  <c r="H84" i="3" s="1"/>
  <c r="F53" i="11" s="1"/>
  <c r="G108" i="3"/>
  <c r="H108" i="3" s="1"/>
  <c r="F69" i="11" s="1"/>
  <c r="G24" i="3"/>
  <c r="H24" i="3" s="1"/>
  <c r="F9" i="11" s="1"/>
  <c r="G20" i="3"/>
  <c r="H20" i="3" s="1"/>
  <c r="F5" i="11" s="1"/>
  <c r="G37" i="3"/>
  <c r="H37" i="3" s="1"/>
  <c r="F18" i="11" s="1"/>
  <c r="G33" i="3"/>
  <c r="H33" i="3" s="1"/>
  <c r="F14" i="11" s="1"/>
  <c r="G53" i="3"/>
  <c r="H53" i="3" s="1"/>
  <c r="F30" i="11" s="1"/>
  <c r="G49" i="3"/>
  <c r="H49" i="3" s="1"/>
  <c r="F26" i="11" s="1"/>
  <c r="G45" i="3"/>
  <c r="H45" i="3" s="1"/>
  <c r="F22" i="11" s="1"/>
  <c r="G68" i="3"/>
  <c r="H68" i="3" s="1"/>
  <c r="F41" i="11" s="1"/>
  <c r="G64" i="3"/>
  <c r="H64" i="3" s="1"/>
  <c r="F37" i="11" s="1"/>
  <c r="G60" i="3"/>
  <c r="H60" i="3" s="1"/>
  <c r="F33" i="11" s="1"/>
  <c r="G81" i="3"/>
  <c r="H81" i="3" s="1"/>
  <c r="F50" i="11" s="1"/>
  <c r="G77" i="3"/>
  <c r="H77" i="3" s="1"/>
  <c r="F46" i="11" s="1"/>
  <c r="G94" i="3"/>
  <c r="H94" i="3" s="1"/>
  <c r="F59" i="11" s="1"/>
  <c r="G90" i="3"/>
  <c r="H90" i="3" s="1"/>
  <c r="F55" i="11" s="1"/>
  <c r="G105" i="3"/>
  <c r="H105" i="3" s="1"/>
  <c r="F66" i="11" s="1"/>
  <c r="G75" i="3"/>
  <c r="H75" i="3" s="1"/>
  <c r="F44" i="11" s="1"/>
  <c r="E20" i="11"/>
  <c r="E13" i="11"/>
  <c r="E45" i="11"/>
  <c r="E4" i="11"/>
  <c r="E58" i="11"/>
  <c r="E21" i="11"/>
  <c r="E49" i="11"/>
  <c r="J23" i="3" l="1"/>
  <c r="E57" i="11"/>
  <c r="E28" i="11"/>
  <c r="J25" i="3"/>
  <c r="E35" i="11"/>
  <c r="E42" i="11"/>
  <c r="E48" i="11"/>
  <c r="E41" i="11"/>
  <c r="E2" i="11"/>
  <c r="E9" i="10"/>
  <c r="E63" i="11"/>
  <c r="E12" i="11"/>
  <c r="E27" i="11"/>
  <c r="E18" i="11"/>
  <c r="F85" i="3"/>
  <c r="E34" i="11"/>
  <c r="E47" i="11"/>
  <c r="E65" i="11"/>
  <c r="E26" i="11"/>
  <c r="E25" i="11"/>
  <c r="E69" i="11"/>
  <c r="E38" i="11"/>
  <c r="E56" i="11"/>
  <c r="J18" i="3"/>
  <c r="E36" i="11"/>
  <c r="E23" i="11"/>
  <c r="E61" i="11"/>
  <c r="E43" i="11"/>
  <c r="E46" i="11"/>
  <c r="E64" i="11"/>
  <c r="E29" i="11"/>
  <c r="J26" i="3"/>
  <c r="E17" i="11"/>
  <c r="E32" i="11"/>
  <c r="E55" i="11"/>
  <c r="E19" i="11"/>
  <c r="E22" i="11"/>
  <c r="E50" i="11"/>
  <c r="E33" i="11"/>
  <c r="E5" i="11"/>
  <c r="E15" i="11"/>
  <c r="E67" i="11"/>
  <c r="E37" i="11"/>
  <c r="E51" i="11"/>
  <c r="E10" i="10"/>
  <c r="E4" i="10"/>
  <c r="E62" i="11"/>
  <c r="E39" i="11"/>
  <c r="E16" i="11"/>
  <c r="E30" i="11"/>
  <c r="E59" i="11"/>
  <c r="E9" i="11"/>
  <c r="E40" i="11"/>
  <c r="E60" i="11"/>
  <c r="E68" i="11"/>
  <c r="E53" i="11"/>
  <c r="E54" i="11"/>
  <c r="J22" i="3"/>
  <c r="E14" i="11"/>
  <c r="G27" i="3"/>
  <c r="F27" i="3" s="1"/>
  <c r="E66" i="11"/>
  <c r="E24" i="11"/>
  <c r="E6" i="11"/>
  <c r="E52" i="11"/>
  <c r="E31" i="11"/>
  <c r="G6" i="10"/>
  <c r="G5" i="10"/>
  <c r="D5" i="10"/>
  <c r="F5" i="10"/>
  <c r="E5" i="10"/>
  <c r="D9" i="10"/>
  <c r="G9" i="10"/>
  <c r="F9" i="10"/>
  <c r="E7" i="10"/>
  <c r="G7" i="10"/>
  <c r="F7" i="10"/>
  <c r="D7" i="10"/>
  <c r="D6" i="10"/>
  <c r="E6" i="10"/>
  <c r="F6" i="10"/>
  <c r="E44" i="11"/>
  <c r="J20" i="3"/>
  <c r="J17" i="3"/>
  <c r="E3" i="11"/>
  <c r="G71" i="3"/>
  <c r="F71" i="3" s="1"/>
  <c r="G109" i="3"/>
  <c r="F109" i="3" s="1"/>
  <c r="G55" i="3"/>
  <c r="F55" i="3" s="1"/>
  <c r="G39" i="3"/>
  <c r="F39" i="3" s="1"/>
  <c r="G85" i="3"/>
  <c r="G98" i="3"/>
  <c r="F98" i="3" s="1"/>
  <c r="J24" i="3"/>
  <c r="E10" i="11"/>
  <c r="J21" i="3"/>
  <c r="E11" i="11"/>
  <c r="E7" i="11"/>
  <c r="J19" i="3"/>
  <c r="E8" i="11"/>
  <c r="G10" i="10" l="1"/>
  <c r="G4" i="10"/>
  <c r="D4" i="10"/>
  <c r="F4" i="10"/>
  <c r="D10" i="10"/>
  <c r="F10" i="10"/>
  <c r="I5" i="10"/>
  <c r="I9" i="10"/>
  <c r="I6" i="10"/>
  <c r="G8" i="10"/>
  <c r="D8" i="10"/>
  <c r="F8" i="10"/>
  <c r="E8" i="10"/>
  <c r="I7" i="10"/>
  <c r="C4" i="10"/>
  <c r="C9" i="10"/>
  <c r="C8" i="10"/>
  <c r="C5" i="10"/>
  <c r="C6" i="10"/>
  <c r="C10" i="10"/>
  <c r="C7" i="10"/>
  <c r="I4" i="10" l="1"/>
  <c r="I10" i="10"/>
  <c r="I8" i="10"/>
  <c r="H7" i="10"/>
  <c r="J7" i="10" s="1"/>
  <c r="H10" i="10"/>
  <c r="H6" i="10"/>
  <c r="J6" i="10" s="1"/>
  <c r="H5" i="10"/>
  <c r="J5" i="10" s="1"/>
  <c r="H9" i="10"/>
  <c r="J9" i="10" s="1"/>
  <c r="H4" i="10"/>
  <c r="H8" i="10"/>
  <c r="C11" i="10"/>
  <c r="J8" i="10" l="1"/>
  <c r="J10" i="10"/>
  <c r="J4" i="10"/>
  <c r="H11" i="10"/>
  <c r="J12" i="1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Gráficos de Herramienta de autoevaluación (En trabajo) (1).xlsx!Eficacia_institucional" type="102" refreshedVersion="5" minRefreshableVersion="5">
    <extLst>
      <ext xmlns:x15="http://schemas.microsoft.com/office/spreadsheetml/2010/11/main" uri="{DE250136-89BD-433C-8126-D09CA5730AF9}">
        <x15:connection id="Eficacia_institucional-893cc90e-d0ea-489b-8cf1-392e2e98f2c8">
          <x15:rangePr sourceName="_xlcn.WorksheetConnection_GráficosdeHerramientadeautoevaluaciónEntrabajo1.xlsxEficacia_institucional1"/>
        </x15:connection>
      </ext>
    </extLst>
  </connection>
  <connection id="3" xr16:uid="{00000000-0015-0000-FFFF-FFFF02000000}" name="WorksheetConnection_Gráficos de Herramienta de autoevaluación (En trabajo) (1).xlsx!Gestion_de_activos" type="102" refreshedVersion="5" minRefreshableVersion="5">
    <extLst>
      <ext xmlns:x15="http://schemas.microsoft.com/office/spreadsheetml/2010/11/main" uri="{DE250136-89BD-433C-8126-D09CA5730AF9}">
        <x15:connection id="Gestion_de_activos-8baeb871-1cfe-4f62-8dae-c4c8a224dcf0">
          <x15:rangePr sourceName="_xlcn.WorksheetConnection_GráficosdeHerramientadeautoevaluaciónEntrabajo1.xlsxGestion_de_activos1"/>
        </x15:connection>
      </ext>
    </extLst>
  </connection>
  <connection id="4" xr16:uid="{00000000-0015-0000-FFFF-FFFF03000000}" name="WorksheetConnection_Gráficos de Herramienta de autoevaluación (En trabajo) (1).xlsx!Gobernanza8" type="102" refreshedVersion="5" minRefreshableVersion="5">
    <extLst>
      <ext xmlns:x15="http://schemas.microsoft.com/office/spreadsheetml/2010/11/main" uri="{DE250136-89BD-433C-8126-D09CA5730AF9}">
        <x15:connection id="Gobernanza8-9187ac1d-1d04-4c2d-834a-2c1011ed96d5">
          <x15:rangePr sourceName="_xlcn.WorksheetConnection_GráficosdeHerramientadeautoevaluaciónEntrabajo1.xlsxGobernanza81"/>
        </x15:connection>
      </ext>
    </extLst>
  </connection>
  <connection id="5" xr16:uid="{00000000-0015-0000-FFFF-FFFF04000000}" name="WorksheetConnection_Gráficos de Herramienta de autoevaluación (En trabajo) (1).xlsx!Movilizacion_recursos" type="102" refreshedVersion="5" minRefreshableVersion="5">
    <extLst>
      <ext xmlns:x15="http://schemas.microsoft.com/office/spreadsheetml/2010/11/main" uri="{DE250136-89BD-433C-8126-D09CA5730AF9}">
        <x15:connection id="Movilizacion_recursos-8325bd48-90f8-4734-9735-72f66ea803ea">
          <x15:rangePr sourceName="_xlcn.WorksheetConnection_GráficosdeHerramientadeautoevaluaciónEntrabajo1.xlsxMovilizacion_recursos1"/>
        </x15:connection>
      </ext>
    </extLst>
  </connection>
  <connection id="6" xr16:uid="{00000000-0015-0000-FFFF-FFFF05000000}" name="WorksheetConnection_Gráficos de Herramienta de autoevaluación (En trabajo) (1).xlsx!Programas" type="102" refreshedVersion="5" minRefreshableVersion="5">
    <extLst>
      <ext xmlns:x15="http://schemas.microsoft.com/office/spreadsheetml/2010/11/main" uri="{DE250136-89BD-433C-8126-D09CA5730AF9}">
        <x15:connection id="Programas-c5b8daa6-ac4c-4bbe-b53c-9cb9422b6dfc">
          <x15:rangePr sourceName="_xlcn.WorksheetConnection_GráficosdeHerramientadeautoevaluaciónEntrabajo1.xlsxProgramas1"/>
        </x15:connection>
      </ext>
    </extLst>
  </connection>
  <connection id="7" xr16:uid="{00000000-0015-0000-FFFF-FFFF06000000}" name="WorksheetConnection_Gráficos de Herramienta de autoevaluación (En trabajo) (1).xlsx!riesgos_salvaguardas" type="102" refreshedVersion="5" minRefreshableVersion="5">
    <extLst>
      <ext xmlns:x15="http://schemas.microsoft.com/office/spreadsheetml/2010/11/main" uri="{DE250136-89BD-433C-8126-D09CA5730AF9}">
        <x15:connection id="riesgos_salvaguardas-6847c458-367c-41ae-97f1-0cc325d4401b">
          <x15:rangePr sourceName="_xlcn.WorksheetConnection_GráficosdeHerramientadeautoevaluaciónEntrabajo1.xlsxriesgos_salvaguardas1"/>
        </x15:connection>
      </ext>
    </extLst>
  </connection>
  <connection id="8" xr16:uid="{00000000-0015-0000-FFFF-FFFF07000000}" name="WorksheetConnection_Gráficos de Herramienta de autoevaluación.xlsx!Administracion" type="102" refreshedVersion="5" minRefreshableVersion="5">
    <extLst>
      <ext xmlns:x15="http://schemas.microsoft.com/office/spreadsheetml/2010/11/main" uri="{DE250136-89BD-433C-8126-D09CA5730AF9}">
        <x15:connection id="Administracion-99eb711e-57f7-46ea-8a6f-464d4bded141">
          <x15:rangePr sourceName="_xlcn.WorksheetConnection_GráficosdeHerramientadeautoevaluación.xlsxAdministracion1"/>
        </x15:connection>
      </ext>
    </extLst>
  </connection>
  <connection id="9" xr16:uid="{00000000-0015-0000-FFFF-FFFF08000000}" name="WorksheetConnection_Income and expenses!$G$5:$P$12" type="102" refreshedVersion="5" minRefreshableVersion="5">
    <extLst>
      <ext xmlns:x15="http://schemas.microsoft.com/office/spreadsheetml/2010/11/main" uri="{DE250136-89BD-433C-8126-D09CA5730AF9}">
        <x15:connection id="Rango-d8ff6ddf-cb3b-4029-9f6f-510187bdd045" autoDelete="1">
          <x15:rangePr sourceName="_xlcn.WorksheetConnection_IncomeandexpensesG5P121"/>
        </x15:connection>
      </ext>
    </extLst>
  </connection>
</connections>
</file>

<file path=xl/sharedStrings.xml><?xml version="1.0" encoding="utf-8"?>
<sst xmlns="http://schemas.openxmlformats.org/spreadsheetml/2006/main" count="2398" uniqueCount="381">
  <si>
    <t>Ninguno</t>
  </si>
  <si>
    <t>Selección de Estándares</t>
  </si>
  <si>
    <t>Nombre del Fondo Ambiental:</t>
  </si>
  <si>
    <t>Complete este campo</t>
  </si>
  <si>
    <t>Año de Evaluación:</t>
  </si>
  <si>
    <t>A. Gobernanza</t>
  </si>
  <si>
    <t>Estándares</t>
  </si>
  <si>
    <t>Calificación obtenida (0-3)</t>
  </si>
  <si>
    <t>Aplica</t>
  </si>
  <si>
    <t>Evaluación Cualitativa</t>
  </si>
  <si>
    <t>Estándar 1</t>
  </si>
  <si>
    <t>1. Uso de activos</t>
  </si>
  <si>
    <t>Estándar 2</t>
  </si>
  <si>
    <t>2. Órgano rector</t>
  </si>
  <si>
    <t>Estándar 3</t>
  </si>
  <si>
    <t>3. Selección de miembros</t>
  </si>
  <si>
    <t>Estándar 4</t>
  </si>
  <si>
    <t>4. Comités especializados</t>
  </si>
  <si>
    <t>Estándar 5</t>
  </si>
  <si>
    <t>5. Reuniones y registros</t>
  </si>
  <si>
    <t>Estándar 6</t>
  </si>
  <si>
    <t>6. Responsabilidades fiduciarias</t>
  </si>
  <si>
    <t>Estándar 7</t>
  </si>
  <si>
    <t>7. Conflictos de interés</t>
  </si>
  <si>
    <t>Estándar 8</t>
  </si>
  <si>
    <t>8. Supervisión de directivos</t>
  </si>
  <si>
    <t>Estándar 9</t>
  </si>
  <si>
    <t>9. Cumplimiento normativo</t>
  </si>
  <si>
    <t>Estándar 10</t>
  </si>
  <si>
    <t>10. Autonomía y regulación</t>
  </si>
  <si>
    <t>Calificación</t>
  </si>
  <si>
    <t>B. Eficacia Institucional</t>
  </si>
  <si>
    <t>1. Planificación estratégica y financiera</t>
  </si>
  <si>
    <t>2. Colaboración con el gobierno</t>
  </si>
  <si>
    <t>3. Alianzas estratégicas</t>
  </si>
  <si>
    <t>4. Monitoreo y evaluación de programas</t>
  </si>
  <si>
    <t>5. Seguimiento institucional</t>
  </si>
  <si>
    <t>6. Gestión de imagen y comunicación</t>
  </si>
  <si>
    <t>7. Presencia en internet</t>
  </si>
  <si>
    <t>8. Reportes a audiencias</t>
  </si>
  <si>
    <t>C. Programas</t>
  </si>
  <si>
    <t>1. Monitoreo y evaluación en proyectos</t>
  </si>
  <si>
    <t>2. Evaluación de beneficiarios</t>
  </si>
  <si>
    <t>3. Procesos de adjudicación de subvenciones</t>
  </si>
  <si>
    <t>4. Contratos de subvención</t>
  </si>
  <si>
    <t>5. Fortalecimiento de capacidades</t>
  </si>
  <si>
    <t>6. Apoyo en informes de monitoreo</t>
  </si>
  <si>
    <t>7. Establecimiento de indicadores</t>
  </si>
  <si>
    <t>8. Movilización de recursos para monitoreo</t>
  </si>
  <si>
    <t>9. Transparencia en adquisiciones</t>
  </si>
  <si>
    <t>10. Estándares en ejecución de proyectos</t>
  </si>
  <si>
    <t>Estándar 11</t>
  </si>
  <si>
    <t>11. Sistemas de gestión virtual</t>
  </si>
  <si>
    <t>Estándar 12</t>
  </si>
  <si>
    <t>12. Estudios de viabilidad</t>
  </si>
  <si>
    <t>D. Administración</t>
  </si>
  <si>
    <t>1. Cumplimiento normativo en RRHH</t>
  </si>
  <si>
    <t>2. Descripción de cargos y presupuesto</t>
  </si>
  <si>
    <t>3. Organigramas y jerarquía</t>
  </si>
  <si>
    <t>4. Evaluación de desempeño</t>
  </si>
  <si>
    <t>5. Compensación y beneficios</t>
  </si>
  <si>
    <t>6. Asignación de recursos</t>
  </si>
  <si>
    <t>7. Manuales operativos</t>
  </si>
  <si>
    <t>8. Adquisiciones eficientes y transparentes</t>
  </si>
  <si>
    <t>9. Auditoría externa anual</t>
  </si>
  <si>
    <t>10. Gestión de tecnología</t>
  </si>
  <si>
    <t>11. Políticas de ciberseguridad</t>
  </si>
  <si>
    <t>12. Software de gestión</t>
  </si>
  <si>
    <t>E. Gestión de Activos</t>
  </si>
  <si>
    <t>1. Políticas de inversión</t>
  </si>
  <si>
    <t>2. Gestión de cartera de inversión</t>
  </si>
  <si>
    <t>3. Inversión prudente</t>
  </si>
  <si>
    <t>4. Preservación del capital</t>
  </si>
  <si>
    <t>5. Aprobación de inversiones</t>
  </si>
  <si>
    <t>6. Expertos en inversión</t>
  </si>
  <si>
    <t>7. Evaluación de capacidades</t>
  </si>
  <si>
    <t>8. Contratación de profesionales</t>
  </si>
  <si>
    <t>9. Evaluaciones periódicas</t>
  </si>
  <si>
    <t>10. Coherencia con la misión</t>
  </si>
  <si>
    <t>F. Movilización de Recursos</t>
  </si>
  <si>
    <t>1. Diversificación de financiamiento</t>
  </si>
  <si>
    <t>2. Movilización de recursos</t>
  </si>
  <si>
    <t>3. Políticas de selección de donantes</t>
  </si>
  <si>
    <t>4. Apalancamiento de recursos</t>
  </si>
  <si>
    <t>5. Intermediación financiera</t>
  </si>
  <si>
    <t>6. Alianzas gubernamentales e internacionales</t>
  </si>
  <si>
    <t>7. Cumplimiento de acuerdos financieros</t>
  </si>
  <si>
    <t>8. Costos compartidos</t>
  </si>
  <si>
    <t>9. Comunicación con donantes y socios</t>
  </si>
  <si>
    <t>G. Gestión de Riesgos y Salvaguardas</t>
  </si>
  <si>
    <t>1. Gestión de riesgos</t>
  </si>
  <si>
    <t>2. Salvaguardas sociales y ambientales</t>
  </si>
  <si>
    <t>3. Cumplimiento de estándares de donantes</t>
  </si>
  <si>
    <t>4. Perspectiva de género</t>
  </si>
  <si>
    <t>5. Supervisión y rendición de cuentas</t>
  </si>
  <si>
    <t>6. Seguridad y bienestar laboral</t>
  </si>
  <si>
    <t>7. Protección a denunciantes</t>
  </si>
  <si>
    <t>Resultados de la autoevaluación</t>
  </si>
  <si>
    <t>Tipo de Evaluación</t>
  </si>
  <si>
    <t>Calificación Promedio</t>
  </si>
  <si>
    <t>Estándares Aplicados</t>
  </si>
  <si>
    <t>Resultados por Eje Central</t>
  </si>
  <si>
    <t>Aplicabilidad</t>
  </si>
  <si>
    <t>Calificación cualitativa</t>
  </si>
  <si>
    <t>Área Central</t>
  </si>
  <si>
    <t>Número de estándar de práctica</t>
  </si>
  <si>
    <t>Texto de Estándar de Práctica</t>
  </si>
  <si>
    <t>Consideraciones prácticas</t>
  </si>
  <si>
    <t>Recursos Externos</t>
  </si>
  <si>
    <t>Gobernanza</t>
  </si>
  <si>
    <t>En los instrumentos normativos se definen claramente los fines para los cuales pueden ser utilizados los activos de un Fondo Fiduciario para la Conservación o Cuenta de Programa.</t>
  </si>
  <si>
    <t xml:space="preserve">• Preparar o mejorar un enunciado de propósito que sea claro e incluya el logro de impactos en la conservación y la gestión eficiente de los valores financieros del FA. Verificar si es necesaria una declaración de fines de beneficencia. </t>
  </si>
  <si>
    <t>• Recursos legales y de gobernanza de la caja de herramientas para Fondos ambientales de la CFA https://www.conservationfinancealliance.org/legal-and-governance 
NOTA: Esta es una página activa, los recursos relevantes pueden no estar disponibles en todo momento.</t>
  </si>
  <si>
    <t xml:space="preserve">En los instrumentos normativos se define claramente la membresía, las atribuciones y las responsabilidades del órgano rector. La composición de un órgano rector se diseña de tal manera que sus miembros tengan un elevado nivel de independencia y representación de los actores interesados. </t>
  </si>
  <si>
    <t>• Comprobar que el número de miembros de los órganos rectores esté generalmente entre 5 y 20, procedentes de varios sectores y con diferente experiencia o formación, en función de los requisitos legales del país.
• Garantizar que el órgano rector ofrezca suficiente diversidad y representatividad, y los diferentes tipos de pericia.
• Garantizar que haya controles y equilibrios contra el poder de un número reducido de miembros individuales en el órgano rector.
• Garantizar que estén representados los diferentes donantes que requieren representación en el órgano rector por razones políticas, o diferentes países, o diferentes ministerios clave del gobierno cuyos intereses pueden diferir significativamente o como condición para hacer una donación importante.
• Verificar que haya quorum al instalar una sesión por órgano rector a fin de garantizar que la toma de decisiones no esté a cargo de un solo grupo
• Garantizar la independencia del FA para ayudar a evitar que las donaciones de un FA se utilicen simplemente para sustituir el apoyo presupuestario del gobierno para las áreas protegidas y a la conservación o que se utilicen indebidamente con fines políticos.
• Verificar que los órganos rectores garantice un mayor grado de independencia cuando los miembros no son partes interesadas en absoluto. 
• Algunos FA fomentan la presencia 
de representantes gubernamentales en el órgano de gobierno, pero pueden elegir por prohibirles de tener cargos de ejecutivo para prevenir percepciones de conflicto de interés.</t>
  </si>
  <si>
    <t>Los miembros del órgano rector son seleccionados o nombrados en base a sus competencias y su compromiso para contribuir de manera significativa a la misión general y las responsabilidades del FA (o Cuenta de Programa).</t>
  </si>
  <si>
    <t xml:space="preserve">• En la medida de lo posible, contratar un seguro de responsabilidad para administradores y directivos que proteja a los miembros del órgano rector.
• Garantizar la existencia de un plan de sucesión.
• Identificar e incluir grupos subrepresentados y/o líderes de áreas de influencia del FA.
• Verificar si existe un límite claro al número de mandatos consecutivos que puede ocupar un órgano rector.
• Verificar que los mandatos de los órganos de gobierno sean alternados. </t>
  </si>
  <si>
    <t xml:space="preserve">Los órganos rectores establecen comités especializados para asesorarles y realizar de manera más eficaz y eficiente determinadas funciones del FA o de la Cuenta de Programa. </t>
  </si>
  <si>
    <t xml:space="preserve">• Garantizar la existencia de lineamientos claros para aclarar las responsabilidades de toma de decisión entre los comités y el órgano rector. Créelas si es necesario.
• Determinar qué decisiones pueden tomar los comités especializados y cuándo se presentan al órgano rector para votar.
• Verificar que el/los comités/s incluya/n uno o dos miembros del órgano rector con experiencia en este campo e, idealmente, uno o más expertos externos. 
• Cuando sea posible, designe un Comité de Auditoría para proveer supervisión para los controles internos y acatamiento, y revisar los procesos de informes financieros.
• Asegúrese de que el Comité Científico y Técnico incluya al menos un miembro del órgano rector y varios expertos externos científicos y de conservación.
• Verificar la existencia de un Comité de Recaudación de Fondos o supervisar la búsqueda de oportunidades de financiación.
• En caso de conflicto de interés no declarado, el Comité de Ética y/o el Comité de Gobernanza sirven como un mecanismo independiente de responsabilidad para atender reclamaciones. </t>
  </si>
  <si>
    <t>El órgano rector celebra por lo menos dos reuniones presenciales al año y mantiene por escrito memorias precisas de cada una de sus reuniones y decisiones</t>
  </si>
  <si>
    <t xml:space="preserve">• Garantizar la programación de un mínimo de 3 reuniones ordinarias del FA.
• Verificar la existencia de un proceso para la votación electrónica
• Poner en marcha un sistema para registrar actas, aprobarlas y compartirlas con todos los representantes del órgano rector.
• Garantizar la existencia de un director ejecutivo de un FA o un gerente de una Cuentas de Programa responsable de aplicar las políticas y decisiones del órgano rector. </t>
  </si>
  <si>
    <t xml:space="preserve">Los miembros del órgano rector entienden sus responsabilidades fiduciarias y se aseguran de tener (o de adquirir) las competencias necesarias para poder cumplirlas. </t>
  </si>
  <si>
    <t xml:space="preserve">• Garantizar la existencia de un estándar mínimo de cuidado en el desempeño de las funciones de los miembros de los órganos rector.
• Verificar y compartir las responsabilidades legales asociadas a los miembros del órgano rector que no cumplan con sus obligaciones.
• Garantizar que todos los miembros del órgano rector reciban la lista de responsabilidades y demás material pertinente que les permita participar de forma significativa en las discusiones y la toma de decisiones del órgano rector. </t>
  </si>
  <si>
    <t>• El "common law" inglés aplicable en el Reino Unido, Estados Unidos y los países de la Commonwealth británica
• Leyes estatutarias 
• Lista parcial de las responsabilidades fiduciarias del órgano rector en la página 40 de los Estándares de Práctica para FA - edición 2020
• Recursos legales y de gobernanza de la caja de herramientas para Fondos ambientales de la CFA https://www.conservationfinancealliance.org/legal-and-governance 
NOTA: Esta es una página activa, los recursos relevantes pueden no estar disponibles en todo momento.</t>
  </si>
  <si>
    <t>Los FA establecen políticas efectivas sobre conflictos de interés para identificar, prevenir, y manejar los conflictos de interés actuales o eventuales, a fin de reducir la exposición al favoritismo y al riesgo de daño a la reputación.</t>
  </si>
  <si>
    <t>• Garantizar la aprobación de la política y los procedimientos sobre los conflictos de interés.
• Entregar y recoger la declaración firmada de reconocimiento de la política del FA en materia de conflictos de interés de todos los miembros.
• Renovar anualmente las declaraciones.
• Definir cómo se gestionará un conflicto de interés. 
• Verificar la existencia de una política de reembolso para los miembros del órgano rector.</t>
  </si>
  <si>
    <t xml:space="preserve">• Recursos legales y de gobernanza de la caja de herramientas para Fondos ambientales de la CFA 
https://www.conservationfinancealliance.org/legal-and-governance  </t>
  </si>
  <si>
    <t>El órgano rector recluta y supervisa a un director ejecutivo, y, según la necesidad, a gerentes de Cuentas de Programa.</t>
  </si>
  <si>
    <t>• Garantizar el nombramiento de un director ejecutivo o de un Gerente de Cuentas de Programa para gestionar de forma eficaz y eficiente las operaciones diarias del FA. 
• Comprobar que existe una clara distinción entre los roles del órgano rector y las del Ejecutivo Principal o Gerente de Cuentas de Programa. 
• Realizar evaluaciones anuales de desempeño
del Ejecutivo Principal o del Gerente de Cuentas de Programa.</t>
  </si>
  <si>
    <t xml:space="preserve">Los FA mantienen una “lista de cumplimiento” para monitorear y asegurar el cumplimiento total de todas las leyes, reglamentos, sus propios instrumentos normativos y todos los acuerdos legales entre un FA y sus donantes. </t>
  </si>
  <si>
    <t>• Garantizar una lista de cumplimiento actualizada.
• Garantizar el cumplimiento de todas las leyes aplicables de los distintos países en los que se desarrollan las operaciones del FA. 
• Mantener regularmente actualizada una lista de verificación y un calendario de todos los informes que deben presentarse a los organismos gubernamentales y/o a los donantes. 
• Garantizar la existencia de una lista actualizada de todas las subvenciones otorgadas, las donaciones recibidas, los gastos operativos e ingresos o prejuicios de inversión por parte del FA.</t>
  </si>
  <si>
    <t>• Leyes aplicables de conformidad del país en el que opera el FA, donde está legalmente establecido, donde están localizadas o gestionadas las inversiones del FA y donde el FA recauda fondos.
• Leyes contra la 
corrupción 
• Leyes de protección de datos 
• Leyes contra el blanqueo de dinero 
• Leyes contra el terrorismo
• Recursos legales y de gobernanza de la caja de herramientas para Fondos ambientales de CFA https://www.conservationfinancealliance.org/legal-and-governance 
NOTA: Se trata de una página activa, por lo que es posible que los recursos 
pertinentes no estén disponibles en todo momento.</t>
  </si>
  <si>
    <t xml:space="preserve">Los FA son establecidos bajo los Estándares de un país que asegure efectivamente la autonomía del mismo ante el gobierno, que cuente con leyes claras y bien cumplidas con respecto a las organizaciones no gubernamentales particulares (incluidas las fundaciones o los fideicomisos) y que no someta al FA al pago de impuestos sustanciales. </t>
  </si>
  <si>
    <t>• Asegurarse de que el FA se establezca en un país cuyo sistema jurídico garantice su autonomía y tenga un bajo nivel tributario. 
• Si el FA se establece fuera del país beneficiario, asegúrese de que existen restricciones limitadas. (Para más información, lea la página 49 de los Estándares de Práctica para FAs - edición 2020)</t>
  </si>
  <si>
    <t>• Leyes tributarias
• Recursos legales y de gobernanza del conjunto de herramientas para FAs del CFA https://www.conservationfinancealliance.org/legal-and-governance 
NOTA: Se trata de una página activa, por lo que es posible que los recursos pertinentes no estén disponibles en todo momento..</t>
  </si>
  <si>
    <t>Eficacia Institucional</t>
  </si>
  <si>
    <t xml:space="preserve">Los FA preparan planes estratégicos y financieros que traducen sus valores, y enunciados generales de visión y misión, en objetivos, metas y actividades específicos. </t>
  </si>
  <si>
    <t>• Garantizar que el plan estratégico contenga objetivos futuros claros para el FA, incluidos abordajes específicos para un periodo definido.
• Asegurarse de que el plan de negocio cuenta con una planificación financiera detallada.
• Verificar la existencia de una declaración de valores clara que defina la cultura operacional. 
• Verificar la existencia de declaraciones claras de visión y misión.
• Garantizar que los objetivos del plan estratégico sean realistas y alcanzables.
• Garantizar que el plan estratégico refleja las prioridades del FA para guiar el proceso de toma de decisiones.
• Garantizar un proceso participativo que permita a los distintos actores contribuir a mejorar el plan estratégico. 
• Cuando sea posible, verificar que los objetivos del FA estén alineados con las prioridades internacionales.
• Garantizar la programación de revisiones periódicas del plan estratégico.</t>
  </si>
  <si>
    <t>• Revise la página 52 de los Estándares de Práctica para FA- edición 2020 para obtener lineamientos para el Plan Estratégico. 
• Las Metas de Aichi para la Diversidad Biológica 
• Los Objetivos de Desarrollo Sostenible 
• El Acuerdo de París.</t>
  </si>
  <si>
    <t>En su calidad de organizaciones de interés público, los FA buscan oportunidades para colaborar con las instancias pertinentes del gobierno nacional hacia el logro de prioridades de desarrollo sostenible y conservación</t>
  </si>
  <si>
    <t>• Participar activamente en la evaluación y mejora de marcos regulatorios nacionales y de políticas 
• Aportar a la planificación estratégica nacional en materia de conservación de la biodiversidad, cambio climático y desarrollo sostenible
• Apoyar los compromisos del gobierno para cumplir con los objetivos internacionales de biodiversidad, acción climática, y Desarrollo Sostenible
• Identificar áreas prioritarias para la conservación de la biodiversidad que orienten la utilización de las donaciones del FA;
• Cooperar con el gobierno en el proceso de elaboración de presupuestos y financiación de áreas protegidas para demostrar que existen fondos de contrapartida para los fondos de cooperación internacional
• Financiar los objetivos de desarrollo sostenible a través de la restauración y gestión de recursos naturales y ecosistemas que proveen beneficios directos a las comunidades
• Apoyar soluciones basadas en la naturaleza que contribuyen a la conservación y restauración de la biodiversidad y recursos naturales, y, al mismo tiempo, contribuir a la mitigación y/o adaptación climática
• Sentar base para nuevos mecanismos financieros de fondos de cooperación internacional y colaboración con el sector privado, para avanzar la mitigación y adaptación climática, invertir en los ODS, y apoyar la conservación de biodiversidad
• Obtener la acreditación como agencias con fondos multilaterales, tales como el Fondo para el Medio Ambiente Mundial, Fondo Verde para el Clima, o el Fondo de Adaptación
• Apoyar los esfuerzos para establecer mecanismos de financiación en los países a través de compensación u ‘offset’ de biodiversidad, mitigación, compensación ambiental, pagos por servicios ecosistémicos, etc.
• Facilitar el acceso de la sociedad civil (especialmente las comunidades y ONG nacionales) al gobierno a través del órgano rector público-privado del FA y/o oportunidades de reunión
• Reformar activamente las políticas tributarias para que posibiliten el cobro de impuestos especiales y otorguen incentivos para las contribuciones personales y empresariales a entidades de beneficencia para la conservación, aumentando de este modo los recursos disponibles para ello
• Financiar el desarrollo de capacidades y fortalecimiento institucional para los órganos públicos, incluyendo los equipos de manejo de áreas protegidas</t>
  </si>
  <si>
    <t xml:space="preserve">• Marcos normativos y políticos nacionales
• Políticas fiscales 
• Green Climate Fund 
• Global Environmental Facility 
• El Fondo de Adaptación </t>
  </si>
  <si>
    <t xml:space="preserve">Los FA procuran aliarse a nivel nacional o internacional con actores clave tales como: donantes, empresas, organizaciones no gubernamentales, comunidades, centros de investigación y universidades. </t>
  </si>
  <si>
    <t>• Fomentar una buena relación entre el órgano rector, los gerentes, funcionarios y los aliados del FA.
• Garantizar que el plan estratégico incluya el fomento de las alianzas.
• Fomentar la colaboración con los donantes para armonizar los requisitos de éstos en materia de herramientas administrativas.
• Cuando sea posible, adoptar estándares reconocidos para los sistemas de evaluación y reportes. 
• Motivar las alianzas 
con industrias e instituciones financieras para ayudarles a incorporar soluciones medioambientales y sostenibles.
• Verificar que las alianzas cuentan con acuerdos de asociación claros que incluyan objetivos y responsabilidades específicos para el proyecto.</t>
  </si>
  <si>
    <t>• ISO9000</t>
  </si>
  <si>
    <t xml:space="preserve">Los FA monitorean y evalúan sus programas en relación con su misión y plan estratégico y con respecto a indicadores, objetivos y estrategias de conservación, en el ámbito nacional e internacional. </t>
  </si>
  <si>
    <t>• Comprobar que el órgano rector aprueba planes bien elaborados, particularmente planes estratégicos y de conservación, con conexiones lógicas de causa y efecto claras y objetivos medibles.
• Cuando sea posible, adoptar indicadores, objetivos y estrategias de nacionales de conservación vinculados con sus compromisos a convenios internacionales.
• Cuando sea apropiado y posible, utilizar los datos científicos existentes en lugar de desarrollar caros sistemas de monitoreo.
• Verificar que el Informe Anual refleja su impacto y  contribución nacional/internacional del FA informando sobre sus indicadores y objetivos.
• Programar y llevar a cabo una evaluación amplia e independiente  al menos una vez cada tres a cinco años y aprovechar los resultados.</t>
  </si>
  <si>
    <t>• Objetivos de Desarrollo Sostenible 
• Marcos de la teoría del cambio 
• Indicadores de conservación a nivel nacional 
• Cuando proceda, bases de datos científicas 
Impacto de los productos/resultados</t>
  </si>
  <si>
    <t xml:space="preserve">Los FA rastrean su evolución institucional a través de procesos internos de reporte, monitoreo y evaluación, y la presentación de informes de gestión financiera, para apoyar la toma fundamentada de decisiones por parte de sus órganos rectores. </t>
  </si>
  <si>
    <t>• Garantizar que la gerencia y el personal elaboren informes internos que respondan a las necesidades del órgano rector.
• Si los objetivos del FA no se están cumpliendo, considere la posibilidad de adoptar la "Gestión del Desempeño ".</t>
  </si>
  <si>
    <t>• Revise la página 61 de los Estándares de Práctica para FAs - edición 2020 para obtener lineamientos básicos sobre los informes periódicos.</t>
  </si>
  <si>
    <t>Los FA gestionan activamente su imagen, comunican claramente sus valores, misión, objetivos e impactos de programa, y definen la autoridad de sus funcionarios para comunicarse con audiencias externas a través de políticas completas de comunicación.</t>
  </si>
  <si>
    <t>• Garantizar que existe una persona responsable y, siempre que sea posible, una asignación presupuestaria para las comunicaciones, las presentaciones de prensa y públicas.
• Comprobar que el manual de comunicación transmite un mensaje claro sobre la misión, la visión y los valores del FA.
• Garantizar que las comunicaciones internas sean claras y coherentes para todo el personal.
• Cuando sea posible, invertir en un plan anual de comunicación institucional.
• Verificar la existencia de un plan de comunicación de crisis.</t>
  </si>
  <si>
    <t>• Revise la página 63 de los Estándares de Práctica Profesional para FAs- edición 2020 para obtener lineamientos básicos sobre el plan de comunicaciones.</t>
  </si>
  <si>
    <t xml:space="preserve">Los FA mantienen una presencia pública en internet a través de un sitio web y/o redes sociales. </t>
  </si>
  <si>
    <t xml:space="preserve">• Establecer el branding y mensaje general de un FA.
• Concientizar sobre asuntos y oportunidades ambientales y de desarrollo sostenible
• Facilitar que los postulantes a subvenciones vean Convocatorias de Propuestas próximas, descargar formularios de postulación y acceder a otras informaciones relacionadas a subvenciones
• Interactuar con un público más amplio que las habituales partes interesadas
• Reforzar su credibilidad a través de la publicación transparente de informes anuales, auditorías, e informes de programa
• Mantener o aumentar el apoyo de donantes o voluntarios
• Garantizar que haya una persona responsable de gestionar el sitio web, son los dueños el nombre de dominio y tienen una relación contractual con el servicio de hospedaje web.
• Garantizar que toda la propiedad intelectual pertenece al FA.
• Verificar el mantenimiento de un presupuesto anual para el mantenimiento del sitio web a fin de mantenerlo seguro y actualizado de forma regular.
• Garantizar 
que en el Informe Anual se incluyan los nombres de todos los miembros del órgano rector, los nombres de sus principales gerentes y una lista de los donantes del FA 
• Verificar la narrativa de comunicación del FA, ya que es una de las herramientas más poderosas para captar la atención de la gente.
• Asegurarse de que se citan a los fotógrafos y tienen los derechos para la publicación de las fotos y elementos de diseños gráficos que usen.
• Garantizar que el contenido pueda verse en teléfonos móviles, tabletas y otros dispositivos portátiles. </t>
  </si>
  <si>
    <t>• Recursos de comunicación de la caja de herramientas de los Fondos ambientales de la CFA https://www.conservationfinancealliance.org/communications 
NOTA: Esta página está activa, por lo que es posible que los recursos pertinentes no estén disponibles en todo momento.</t>
  </si>
  <si>
    <t xml:space="preserve">Los FA reportan a diversas audiencias para diferentes propósitos. </t>
  </si>
  <si>
    <t xml:space="preserve">• Garantizar el cumplimiento de los requisitos externos de informes, monitoreo y evaluación.
• Comprobar que los instrumentos normativos establecen claramente los propósitos de los informes, del monitoreo y de la evaluación, así como la forma que toman. 
• Garantizar que los informes satisfacen las necesidades de los distintos públicos.
• Garantizar la transparencia con los donantes y el público, incluyendo los resultados de auditoría e informes financieros anuales en el informe anual. </t>
  </si>
  <si>
    <t>• Recursos legales y de gobernanza de subvenciones de la caja de herramientas de los Fondos ambientales de la CFA https://www.conservationfinancealliance.org/legal-and-governance 
NOTA: Esta es una página activa, los recursos relevantes pueden no estar disponibles en todo momento.</t>
  </si>
  <si>
    <t>Programas</t>
  </si>
  <si>
    <t xml:space="preserve">Los FA diseñan programas/proyectos para incluir indicadores de monitoreo y evaluación que faciliten la presentación de informes basados en evidencias de la conservación, desarrollo sostenible, o impactos de acción climática. </t>
  </si>
  <si>
    <t xml:space="preserve">• Garantizar que los objetivos del FA sean SMART (Específicos, Medibles, Logrables, Relevantes y Sujetos a un plazo límite).
• Garantizar que se recogen pruebas para medir el impacto a través de indicadores.
• Verificar que existe un estudio referencial para todos los indicadores utilizados para medir el impacto.
• Garantizar un proceso de selección cuidadoso de indicadores principales limitados y manejables. </t>
  </si>
  <si>
    <t>• Recursos para la adjudicación de subvenciones de la caja de herramientas de los Fondos ambientales de la CFA https://www.conservationfinancealliance.org/grant-making 
NOTA: Esta página está activa, por lo que es posible que los recursos pertinentes no estén disponibles en todo momento.</t>
  </si>
  <si>
    <t xml:space="preserve">En el otorgamiento de donaciones, los FA evalúan a los potenciales beneficiarios, exigiendo que presenten información relevante, y manteniendo contacto directo con ellos. </t>
  </si>
  <si>
    <t>• Pedir que cada aspirante a beneficiario proporcione información actualizada sobre sus antecedentes, como parte de su solicitud de subvención.
• Verificar que se programen entrevistas y visitas in situ previas a la concesión de la subvención para confirmar la información.</t>
  </si>
  <si>
    <t xml:space="preserve">Los FA establecen procesos bien definidos para la adjudicación de subvenciones, orientados a seleccionar oportunamente propuestas de alta calidad a través de mecanismos competitivos. </t>
  </si>
  <si>
    <t>• Garantizar la existencia de un procedimiento que guíen el proceso de adjudicación de las donaciones.
• Garantizar que el proceso de la adjudicación de subvenciones tenga instrucciones claras que permitan a los aspirantes preparar una propuesta.
• Garantizar que la invitación general a propuestas se difunda ampliamente por todos los medios razonablemente posible. 
• Garantizar que una sección del sitio web del FA esté dedicada al proceso de otorgamiento de subvenciones. 
• Garantizar que haya funcionarios designados para responder a las preguntas de los solicitantes en el proceso de adjudicación de donaciones.
• Garantizar la comunicación con los responsables del área protegida para consultar las prioridades cuando se ponga financiación a disposición de un área protegida.
• Para reducir el tiempo y los costos, aplicar un proceso de selección 
de dos pasos para determinar la idoneidad del beneficiario.
• Asegurarse de que cualquier persona que asesore sobre la selección de subvenciones no tenga relación directa con las subvenciones para evitar conflictos de interés.
• Considerar la posibilidad de proporcional capacitación a los potenciales subvencionados para mejorar su elaboración de propuestas y habilidades de diseño de proyectos. 
• Notificar oportunamente a todos los solicitantes que no reciban financiación. 
• Garantizar que se responde a cada uno de los aspirantes rechazados, dando iguales oportunidades a todos. 
• Garantizar que haya personas responsables y procedimientos para tratar los casos polémicos.</t>
  </si>
  <si>
    <t>• En la página 75 de los Estándares Prácticos para los FA- edición de 2020 figura una breve descripción de los criterios de selección en dos etapas.</t>
  </si>
  <si>
    <t>Los FA concluyen los ciclos de otorgamiento de subvenciones con un contrato firmado con sus subvencionados, estableciendo todos los acuerdos y obligaciones relacionados a la financiación que los FA proveerán.</t>
  </si>
  <si>
    <t>• Para los FA con responsabilidad de ejecución para la adquisición de bienes, obras, o servicios, asegúrese de que los contratos con sus subvencionados incluyan cláusulas que aclaren lo siguiente: 
• La propiedad, una vez que los bienes o infraestructura adquiridos se entregan al subvencionado.
• Definir qué parte es responsable por los servicios adquiridos en la hora de ser prestados. 
• En el caso de los FA que apoyen áreas protegidas, garantizar la firma de un memorando general de entendimiento que deje claro cómo trabajarán juntas las partes.</t>
  </si>
  <si>
    <t>• Revisar las páginas 77-78 de los Estándares de Práctica para los FAs - edición 2020 para obtener lineamientos generales de los contratos con los subvencionados.</t>
  </si>
  <si>
    <t xml:space="preserve">Los FA fortalecen la capacidad de eventuales subvencionados para preparar propuestas sensibles e implementar las actividades financiadas por subvenciones de una forma eficaz. </t>
  </si>
  <si>
    <t xml:space="preserve">• Garantizar la existencia de procesos para reconocer la función de capacitación y asistencia técnica como gasto necesario en el manejo del programa de donación. 
• Garantizar la participación de una parte independiente para la revisión final de la propuesta cuando el FA haya participado en la redacción.
• Garantizar que la asistencia técnica se presta en función de las necesidades y no para favorecer a unos subvencionados en detrimento de otros. </t>
  </si>
  <si>
    <t>• Revisar la página 79 de los Estándares de Práctica para FAs - edición 2020 para lineamientos generales de los contratos con los subvencionados.</t>
  </si>
  <si>
    <t xml:space="preserve">Los FA ayudan a sus beneficiarios con plantillas, marcos y requisitos de reporte claros para la elaboración de sus informes de monitoreo y evaluación del desempeño de las subvenciones. </t>
  </si>
  <si>
    <t>• Verificar que el contrato de subvención dispone de plantillas estandarizadas, marcos y otros mecanismos de captación de información el desempeño de la subvención.
• Garantizar que la presentación de informes, monitoreo y evaluación solicitados a los beneficiarios se controlen para cumplir con las condiciones establecidas en el acuerdo de la subvención y sus objetivos. 
• Garantizar que los requisitos de monitoreo sean explícitos y claros en el acuerdo de subvención.
• En caso necesario, proporcionar a los beneficiarios formación y asistencia técnica para que puedan llevar a cabo la autoevaluación.</t>
  </si>
  <si>
    <t xml:space="preserve">Los FA establecen indicadores y medidas en los acuerdos de subvención y/o su plan de monitoreo requerido. </t>
  </si>
  <si>
    <t xml:space="preserve">• Garantizar la selección adecuada de indicadores y la recopilación coherente de datos entre los subvencionados.
• Garantizar un equilibrio entre el monitoreo de desempeño y el monitoreo de los impactos de los beneficiarios.
• Garantizar que el monitoreo sea económico y replicable. </t>
  </si>
  <si>
    <t>Los FA movilizan el personal, contratistas, y, muchas veces, al subvencionado para monitorear el progreso del mismo.</t>
  </si>
  <si>
    <t>• Compruebe que en el convenio de subvención se bosqueja un calendario específico de informes.
• Asegurarse de que se envíen recordatorios por escrito varias semanas antes de la fecha de entrega de un informe. 
• Asegurarse de que el personal realiza revisiones de informes periódicos, técnicos y financieros, de los beneficiarios, que realicen entrevistas con éstos y otros actores pertinentes, y que efectúen visitas de campo. 
• Garantizar que los beneficiarios reciban comentarios sobre sus informes.
• Garantizar que los beneficiarios reciban por escrito el resultado de si el progreso es suficiente o insuficiente. Si el progreso es insuficiente, solicitar una explicación y acciones propuestas.
• Asegurarse de que existe un proceso para determinar si la demora de un proyecto es justificable o no.
• En caso de que la respuesta del beneficiario sea inaceptable, asegurarse de que se le informa de que el órgano rector decidirá si la subvención debe suspenderse o dar por terminada.</t>
  </si>
  <si>
    <t>Los FA se cercioran de que los beneficiarios apliquen procesos y prácticas eficaces, eficientes y transparentes para la adquisición de bienes, obras y servicios de alta calidad y a los mejores precios por su valor en un mercado determinado.</t>
  </si>
  <si>
    <t>• Garantizar que se tenga información sobre las prácticas de los aspirantes en su adquisición de bienes, obras y servicios y que se determina su idoneidad en las primeras etapas ciclo.
• Si los beneficiarios son entidades públicas, garantizar que cumplen y respetan los estándares nacionales para las adquisiciones públicas.
• Garantizar que los bienes, obras y servicios que se van a financiar son apropiados para el proyecto y sean adquiridos a precios justos de mercado bajo condiciones contractuales razonables.
• Verificar las prácticas 
de adquisición aplicadas 
ex post durante la evaluación de campo.</t>
  </si>
  <si>
    <t>• Legislación nacional sobre contratación pública 
• Recursos para la adjudicación de subvenciones de la caja de herramientas de los Fondos ambientales de la CFA https://www.conservationfinancealliance.org/grant-making 
NOTA: Esta página está activa, por lo que es posible que los recursos pertinentes no estén disponibles en todo momento.</t>
  </si>
  <si>
    <t xml:space="preserve">Cuando un FA acepta la responsabilidad de ejecución, se aplican los mismos estándares al servicio prestado a los beneficiarios que a su propia administración. </t>
  </si>
  <si>
    <t>• Garantizar que el plan de adquisiciones mencionado en el Estándar Administrativo 8 se prepare de acuerdo con el ciclo del programa o Proyecto a ser financiado.
• Cuando los FAs presten servicios de auditoría para un programa o proyecto, asegurarse de que siguen el Estándar Administrativo 9.</t>
  </si>
  <si>
    <t xml:space="preserve">Los FA desarrollan sistemas para facilitar la presentación virtual de propuestas y el seguimiento de progreso de proyectos con los subvencionados. </t>
  </si>
  <si>
    <t xml:space="preserve">• Garantizar la oportunidad para la presentación de postulaciones online.
• Garantizar el diseño de módulos online en los que el gerente del programa del FA y cada subvencionado puedan subir datos y ver la información.
• Verificar que, para el sistema virtual, cada subvencionado tenga acceso con contraseña únicamente a su propia información de subvención.
• Cuando sea posible, garantizar el uso de un cuestionario de seguimiento para saber cuan satisfechos están los subvencionados con la experiencia de la subvención y qué mejoras se pueden implementar. </t>
  </si>
  <si>
    <t>Los FA realizan estudios de viabilidad para evaluar nuevas oportunidades de programas.</t>
  </si>
  <si>
    <t>• Garantizar la gestión de las expectativas internas y externas de la capacidad del FA para una programación eficaz. 
• Garantizar la claridad sobre la autoridad necesaria para iniciar un nuevo proyecto. 
• Garantizar que exista un compromiso de los donantes y los socios con un presupuesto y un plan de varios años antes de la iniciación.
• Las consideraciones clave para evaluar una nueva oportunidad de programa de acuerdo con los Estándares de Práctica son:  
• Alineación del programa propuesto con la Visión, Misión, Valores y Plan Estratégico 
• Una declaración clara de los objetivos y resultados con metas claras, un estudio de referencia, e indicadores clave de desempeño 
• Impacto potencial positivo en la misión del FA si el programa es exitoso 
• Eficiencias y economías de escala: si la propuesta se alinea bien con las demás prioridades geográficas y/o de programa 
• Evaluaciones francas de las capacidades institucionales y necesidades de capacidad del FA 
• Análisis jurídico para entender los problemas reglamentarios y de cumplimiento 
• Requisitos de financiación y oportunidades de fondos de contrapartida 
• Gastos previstos 
• Disponibilidad de socios y líderes clave, tanto internos como externos, que puedan gestionar el programa de forma eficaz 
• Disponibilidad de las competencias técnicas necesarias por parte del personal actual, fuerza laboral, consultores, y/o socios 
• Evaluación de factores de riesgo para determinar los potenciales problemas de reputación y barreras contra la ejecución eficaz, incluyendo el eventual impacto en programas existentes 
• Salvaguardas requeridas para ser puestas en marcha</t>
  </si>
  <si>
    <t>Administración</t>
  </si>
  <si>
    <t>Las políticas de Recursos Humanos de los FA se adecúan a las leyes, políticas y reglamentos de su respectivo país.</t>
  </si>
  <si>
    <t>• En los países en los que se dificulta el proceso de despido, una posibilidad es contratar a potencial funcionarios clave como consultores para determinar si encajan antes de ofrecer puestos a tiempo completo.
• En los países que exigen un pago por cada año de servicio al jubilarse, renunciar o ser despedido, mantener un fondo de reserve de compensación para asegurarse de poder pagar obligaciones. 
• Asegurarse de que las políticas internas son claras en cuanto a la salvaguarda de la salud y la seguridad del personal.</t>
  </si>
  <si>
    <t>• Recursos financieros y administrativos de la caja de herramientas de los fondos ambientales de la CFA https://www.conservationfinancealliance.org/finance-and-administration 
NOTA: Se trata de una página activa, por lo que es posible que los recursos pertinentes no estén disponibles en todo momento.</t>
  </si>
  <si>
    <t>Los FA establecen descripciones claras de cargos, y presupuestos adecuados, para permitir que el director ejecutivo, los gerentes, y los funcionarios se desempeñen de una manera eficaz y eficiente.</t>
  </si>
  <si>
    <t xml:space="preserve">• Garantizar el uso de una plantilla general para todas las descripciones de cargos con un lenguaje no discriminatorio, que incluyendo temas como: nombre del cargo, ubicación, regular/temporario, jornada completa/parcial, claridad de la estructura del departamento y cualificaciones requeridas y preferidas.
• Garantizar que se comunican roles y responsabilidades claros para que el personal use su tiempo y habilidades de forma apropiada
• Garantizar que haya evaluaciones de desempeño y que sean eficaces, utilizando la descripción del cargo como guía.
• Garantizar que todo el personal dispone del equipamiento, las herramientas para el espacio laboral y un ambiente favorable para rendir bien. 
• Garantizar que el 
órgano rector elabore la descripción del cargo del director ejecutivo y que defina claramente su relación con los gerentes de cuentas de programa y los órganos rectores. 
• Garantizar la existencia de un plan de sucesión de liderazgo para el director ejecutivo, funcionarios superiores y miembros del órgano rector. </t>
  </si>
  <si>
    <t xml:space="preserve">Los FA preparan organigramas que clarifican las líneas jerárquicas y responsabilidades de gestión. </t>
  </si>
  <si>
    <t>• Al preparar un organigrama, asegúrese de enumerar el órgano rector en la cabecera de la hoja y, a continuación, los funcionarios superiores con los demás por debajo en orden de rango.
• Suelen trazarse líneas entre las casillas para mostrar la relación de un funcionario o departamento con los demás.
• Identifique las áreas en las que un directivo puede tener demasiados subordinados directos.</t>
  </si>
  <si>
    <t xml:space="preserve">Los FA proporcionan a los funcionarios objetivos anuales claros y evaluaciones periódicas de desempeño. </t>
  </si>
  <si>
    <t xml:space="preserve">• Garantizar que las comunicaciones internas sean claras en los procedimientos para la determinación de objetivos y evaluaciones de desempeño del personal. 
• Verificar que el superior inmediato de los funcionarios inicia las evaluaciones de desempeño.
• Organizar revisiones periódicas de 360 grados.
• Garantizar la confidencialidad de los archivos de recursos humanos, como los niveles salariales y las evaluaciones del desempeño, y mantenerlos en un área segura o guardados bajo llave. </t>
  </si>
  <si>
    <t>Los FA ofrecen a los funcionarios compensación y beneficios dentro de un rango preespecificado basado en experiencia, educación y desempeño.</t>
  </si>
  <si>
    <t>• Verificar que existe una base de referencia del rango salarial y una escala salarial que refleje los diferentes niveles de educación y experiencia.
• Garantizar que se realiza una comparación de los paquetes de compensación total entre funcionarios para minimizar las desigualdades entre compañeros dentro del FA.
• Garantizar la existencia de un sistema de aumentos de compensación basado en el desempeño.
• Garantizar ajustes salariales basados en los efectos previstos de inflación para asegurar un ajuste de coste de vida.
• Que el órgano rector es consciente y apruebe la compensación anual del director ejecutivo.
• Garantizar una buena comunicación de los premios intangibles (impacto del trabajo de campo, opciones de trabajo remoto, oportunidades de Desarrollo profesional) para mantener al personal satisfecho y motivado.</t>
  </si>
  <si>
    <t xml:space="preserve">Los FA asignan sus recursos disponibles para maximizar la financiación para el otorgamiento de subvenciones y programas mientras también establecen una tasa suficiente de gastos generales para lograr los objetivos estratégicos institucionales. </t>
  </si>
  <si>
    <t xml:space="preserve">• Asegurarse de que el director ejecutivo prepara las solicitudes de presupuesto e informa al órgano rector sobre el uso de los recursos financieros.
• Asegurarse de que se defina la justificación de la asignación de gastos generales y la base para su cálculo. 
• Asegurarse de que se explica claramente a los donantes la necesidad de una tasa competitiva de gastos generales.
• Garantizar que existe una tasa máxima de gastos generales y asegurarse de trabajar dentro de ella.
• Garantizar la presentación del presupuesto. </t>
  </si>
  <si>
    <t>Uno o varios manuales operativos con políticas, procedimientos, y prácticas actualizados orientan la gestión cotidiana del FA o Cuenta de Programa.</t>
  </si>
  <si>
    <t>• Verificar que el órgano rector ha aprobado el manual operativo y realiza enmiendas sustanciales del mismo.
• Asegurarse de que existe una definición de lo que constituye una enmienda sustancial.
• Garantizar que el manual de operaciones se actualiza tantas veces como sea necesario.</t>
  </si>
  <si>
    <t>Los FA adquieren los bienes y los servicios necesarios para llevar a cabo sus actividades cotidianas mediante procesos y prácticas eficientes, económicas y transparentes que aseguran la buena calidad de los mismos y que procuran obtener el mejor precio por su valor en el mercado.</t>
  </si>
  <si>
    <t xml:space="preserve">• Garantizar que el órgano rector reciba un plan anual en la que consta el monto aproximado y la metodología para la adquisición de bienes, obras y servicios incluidos en la solicitud del presupuesto.
• Asegúrese de que el plan se actualiza cuando se presente una actualización del presupuesto. 
• Si existe una lista grande de necesidades de adquisición, incluya esta información en el sitio web para alcanzar un número mayor de potenciales proveedores.
• Garantizar que existan acuerdos entre el FA y sus donantes sobre los procesos y procedimientos a ser aplicados a toda adquisición. </t>
  </si>
  <si>
    <t>Los FA se someten a una auditoría anual por parte de auditores externos e independientes, quienes aplican criterios que satisfacen los estándares contables de aceptación internacional.</t>
  </si>
  <si>
    <t>• Garantizar que el órgano rector apruebe los términos de referencia de la auditoría y la empresa auditora seleccionada y firme el contrato. 
• Garantizar que las auditorías se utilicen en proyectos en los que el FA quiera tener seguridad específica de su precisión, cabalidad o acatamiento de los reglamentos.
• Garantizar que los resultados de las auditorías externas se tengan en cuenta para mejorar el FA.
• Garantizar la transparencia del FA publicando los resultados de los informes de auditoría externa en el sitio web del FA.</t>
  </si>
  <si>
    <t>Los FA seleccionan y hacen seguimiento de la tecnología de información que adoptan para asegurar operaciones seguras y estandarizadas.</t>
  </si>
  <si>
    <t xml:space="preserve">• Asegúrese de que los funcionarios utilizan el mismo sistema operativo para compartir fácilmente la información.
• Asegurarse de que existe un plan de copias de seguridad de los documentos compartidos en la nube, en previsión de falta de electricidad e Internet. 
• Asegúrese de que el presupuesto incluye el mantenimiento, apoyo, seguridad de los computadores y tecnología utilizados. </t>
  </si>
  <si>
    <t>Los FA implementan políticas de ciberseguridad para proteger sus datos y sistemas.</t>
  </si>
  <si>
    <t xml:space="preserve">• Desplegar sistemas actuales antivirus, antimalware, cortafuegos y de prevención de intrusión. Descargar software antivirus y antimalware en todos los computadores que se permiten conectar a las redes o datos compartidos. 
• Requerir contraseñas de seguridad para todos los usuarios. Contraseñas fuertes, únicas (por lo menos de 12 caracteres con letras mayúsculas y minúsculas, y caracteres especiales) están en marcha para todas las cuentas organizacionales. Administradores digitales de contraseñas son útiles ya que proveen contraseñas únicas y actualizadas de forma consistente (cada 3 meses) y/o autenticación multifactorial que usa múltiples formas de comprobar la identificación. 
• Mantener respaldo del sistema en sitio y externo 
• Los dispositivos móviles que se conectan a los sistemas requieren de mayor seguridad, tales como contraseña fuerte, reconocimiento facial, o huellas digitales para acceso. Si se pierde un dispositivo o se roba, se limpian los datos organizacionales de inmediato.
• Identificar cómo organizar el acceso a datos según el principio “necesidad de conocimiento”. Los FA pueden categorizar sus datos como: 1) públicos; 2) internos; 3) restringidos; y 4) altamente confidenciales (p.ej., contraseñas, acceso online a las cuentas bancarias, direcciones/cuentas bancarias del personal) y establecer reglas de acceso relacionadas y restringir el acceso del personal solamente a los datos que necesiten. Por ejemplo, no todos los funcionarios necesitan acceso a los registros de donantes, así que minimizar el acceso a estos archivos “restringidos” limita el potencial para violaciones de datos. 
• Se necesita mayor seguridad para actividades bancarias que requerirán de una conexión de browser segura. 
• Hacer que una persona sea el principal responsable (junto a otra capacitada como respaldo) para mantener los sistemas informáticos, gestionar copias de respaldo, y asegurar que los sistemas actualizados de seguridad estén puestos en marcha. 
• Contar con un plan de recuperación de desastre informático como parte de un Plan de Continuidad del Negocio más amplio. </t>
  </si>
  <si>
    <t>Los FA tienen software actualizado en marcha para la contabilidad automática, administración financiera, gestión de contratos, y adquisición.</t>
  </si>
  <si>
    <t>• Asegurarse de que se depende menos de transacciones para reducir el tiempo dedicado a tareas repetitivas. 
• Verificar el uso eficiente de software. Algunos programas informáticos permiten conciliar cuentas, registro en el libro diario y estados financieros.
• Garantizar la consistencia y eliminar la variabilidad en cómo se realizan los procesos imponiendo sistema establecido.</t>
  </si>
  <si>
    <t xml:space="preserve">Gestión de Activos </t>
  </si>
  <si>
    <t xml:space="preserve">Políticas claras y completas de inversiones, establecen los principios centrales que aplican los FA en el manejo de sus activos. </t>
  </si>
  <si>
    <t>• Asegurarse de que el órgano rector ha aprobado formalmente la política de inversión.
• Cuando sea necesario, asegurarse de que se solicita asesoramiento de un profesional de inversiones a la hora de preparar o evaluar una política de inversiones. 
• Garantizar que la política de inversiones se alinea con la misión y los objetivos del FA. 
• Garantizar que 
todas las condiciones impuestas por los donantes se reflejen en la política de inversiones. - 
Cuando sea necesario, asegurarse de que los programas tengan políticas de inversiones separadas como subcuentas individuales.
• Garantizar que todas las partes comprendan claramente las inversiones del FA. 
• Garantizar que la inversión de los fondos patrimoniales proporcione un flujo relativamente constante y sólido de rendimiento y proteja el poder adquisitivo a largo plazo.
• Garantizar que el desempeño de las inversiones alcance el objetivo de rendimiento establecido en la política de inversiones.</t>
  </si>
  <si>
    <t>• Recursos de gestión de inversiones de la caja de herramientas de los fondos ambientales de la CFA https://www.conservationfinancealliance.org/investment-management 
NOTA: Se trata de una página activa, por lo que es posible que los recursos pertinentes no estén disponibles en todo momento.</t>
  </si>
  <si>
    <t>Los FA gestionan su cartera de inversión de acuerdo con lineamientos de inversión en los que se establecen los parámetros específicos a ser aplicados por el consultor en gestión de inversiones, el asesor financiero y/o el gerente de inversiones.</t>
  </si>
  <si>
    <t>• Asegurarse de que los lineamientos de inversión son preparados por el órgano rector en colaboración con un consultor de gestión de inversiones.
• Asegurarse de que el órgano rector aprueba formalmente los lineamientos de inversión.
• Verificar que los lineamientos de inversión son congruentes con la política de inversión. 
• Asegurarse de que los lineamientos de inversión se revisan con el consultor de gestión de inversiones al menos una vez por año.
• Garantizar la existencia de una política de gastos para el FA.
• Garantizar que el objetivo de rendimiento de las inversiones cubra los gastos de las operaciones del FA y las actividades programáticas. 
• Garantizar que el objetivo de rentabilidad incluya una compensación de inflación para reflejar los cambios de poder adquisitivo.
• Garantizar que el objetivo de rentabilidad incluya honorarios para los consultores y/o gerente de inversiones
• Garantizar la creación de una cartera de inversiones que optimice la probabilidad de alcanzar el objetivo de rentabilidad, minimizando al mismo tiempo el riesgo de pérdidas de capital. 
• Garantizar que el consultor o gerente de inversiones presente informes periódicos sobre el rendimiento de las inversiones, la vigilancia de los riesgos y el cumplimiento de los lineamientos de inversión.</t>
  </si>
  <si>
    <t xml:space="preserve">El órgano rector del FA, o su comité responsable de supervisar la gestión de inversiones, invierte y administra de la misma manera que un inversor prudente manejaría sus propios fondos. </t>
  </si>
  <si>
    <t>• Garantizar el nombramiento de un comité que tenga la responsabilidad de analizar los factores económicos generales y de inversiones específicas del FA.
• Garantizar que el comité presente los resultados de su análisis al órgano rector.
• Garantizar que se solicita la ayuda de un consultor en gestión de inversiones y confiar en su información.</t>
  </si>
  <si>
    <t>El FA procura preservar el capital del fondo patrimonial, a fin de proteger futuras ganancias.</t>
  </si>
  <si>
    <t>• Verificar si un donante dio condiciones explícitas para su contribución a un fondo patrimonial que obligue a un FA a preservar el capital patrimonial.
• Asegurarse de que se incluyen estrategias generales en las políticas de inversión a fin de disminuir el riesgo de tener que gastar su capital para satisfacer las necesidades de distribución. 
• Mantener una política de gastos realista - Una política de gastos desactualizada que mantenga un nivel de desembolsos superior a las utilidades, resultará en la invasión del capital patrimonial.
• Establecer un fondo de reserva - un fondo de reserva que pueda hacer frente a los gastos operativos durante muchos meses, como enunciado por las políticas del órgano rector, es, por lo general, adecuado para resistir la mayoría de los declives de mercados de capital. Se puede crear un fondo de reserva por medio de la asignación de las utilidades en años cuando la cartera invertida supera los rendimientos previstos, o mediante la constante asignación de una pequeña proporción de las utilidades de capital. Las fuentes de las asignaciones a un fondo de reserva pueden verse restringidas en algunos países por leyes que rijan los fondos patrimoniales o fiduciarios y limiten el gasto de los ingresos.
• Obtener algunos capitales en forma de fondos de amortización o rotatorios (revolventes) – la capacidad de gastar un fondo de amortización (o financiación de proyecto que actúa como un fondo de amortización) o identificar fuentes de ingresos recurrentes para cumplir con sus obligaciones puede ayudar a mantener y aun aumentar los fondos patrimoniales
• Investigar la manera de reducir los gastos de inversión – Las leyes y autoridades reglamentarias aplicables pueden requerir que los gerentes de inversiones divulguen todos los gastos de inversión. Cuando esto no es aplicable, o no se requiere que todos los gastos de inversión sean divulgados según la ley, como parte de los requisitos de información, se puede requerir que los profesionales de inversión proporcionen un informe que divulgue todos los costos. El órgano rector o su comité responsable de inversión puede evaluar estos costos y buscar potenciales economías.
• Las estrategias para los nuevos FA que están acumulando capital patrimonial se pueden incluir:
• Establecer un fondo de amortización para su uso después de la creación del fondo patrimonial - Un fondo de amortización posibilita el crecimiento del fondo patrimonial durante al menos tres años en caso de verse obligado el órgano rector a gastar una parte de su capital durante un período de declinación en el mercado. 
• Iniciar la inversión de un fondo patrimonial con una “asignación por fases” - una inversión que comienza con una asignación menor de activos de mayor riesgo (baja tolerancia al riesgo) y avanza hacia una asignación más tolerante al riesgo a lo largo de un período definido. Mediante este enfoque, se puede mitigar las pérdidas en caso de un declive en el mercado de capitales durante los años iniciales de su inversión.</t>
  </si>
  <si>
    <t xml:space="preserve">El órgano rector del FA aprueba la política y los lineamientos de inversión, el proceso y resultado de selección del consultor financiero y/o gerente de inversión, y los informes sobre el desempeño del consultor financiero o de inversiones, y/o el gerente de valores. </t>
  </si>
  <si>
    <t xml:space="preserve">• Garantizar que el órgano rector apruebe los términos de referencia que documenten las responsabilidades de un comité de inversión. 
• Garantizar la capacidad de los FA para (i) elaborar una política de inversión que refleje sus objetivos estratégicos; (ii) traducir la política en lineamientos de inversión; (iii) seleccionar administradores para tales inversiones; (iv) comparar las condiciones de los contratos con los proveedores de servicios para llegar a un acuerdo que mejor se ajuste a sus intereses; (v) evaluar el desempeño de los gerentes; (vi) asegurar que las decisiones de inversión y su rendimiento sean congruentes con la política de inversión; y (vii) reevaluar la política de inversión a la luz de los cambios en la estrategia del FA, en el ambiente de inversión o en las condiciones del mercado, y realizar las enmiendas que correspondan. </t>
  </si>
  <si>
    <t xml:space="preserve">Los órganos rectores de los FA: (i) cuentan con por lo menos un director profesional conocedor y experimentado en una o más de las áreas de finanzas, negocios, o economía; y (ii) proveen a todos los miembros capacitación enfocada en los principales conceptos requeridos para la toma de decisiones bien fundamentadas para la gestión de las inversiones. </t>
  </si>
  <si>
    <t>• Garantizar que el FA participe activamente en el intercambio de conocimientos y aprenda de las experiencias de otros FAs. 
• Garantizar la participación del FA en la Conservation Trust Investment Survey.</t>
  </si>
  <si>
    <t>• Results of previous Conservation Trust Investment Survey https://www.conservationfinancealliance.org/ctis
• Análisis plurianual de la Encuesta sobre inversiones en fondos de conservación disponible en la página 85 del informe FA 2020: Visión global, acción local https://static1.squarespace.com/static/57e1f17b37c58156a98f1ee4/t/5fc78161a038a451bcefe41d/1606910380954/CTF2020_Final.pdf - Recursos puestos a disposición por RedLAC https://redlac.org/en/recursos/</t>
  </si>
  <si>
    <t xml:space="preserve">Los FA evalúan su capacidad actual de inversión, identifican los tipos de profesionales de inversión requeridos y seleccionan a estos profesionales a través de un proceso competitivo y entre proveedores de servicios de reconocida calidad en el sector de las inversiones. </t>
  </si>
  <si>
    <t>• Asegúrese de que el órgano rector aprueba el proceso de selección, así como la elección de los profesionales de la inversión. 
• Considere la posibilidad de consolidación de los activos de inversión, lo que podría beneficiar a los FAs más pequeños si se reducen los honorarios de los profesionales inversión y los FAs pueden intercambiar su experiencia en la gestión de inversiones. 
• Garantizar que el proceso competitivo aplicado dependerá del sitio en el que se invertirán los activos, ya sea nacional o internacional. 
• Asegurarse de que los objetivos de inversión están enunciados claramente para garantizar que el proveedor asigne la cartera a su unidad más adecuada. 
• Garantizar que 
las empresas calificadas que preste el servicio facilite también información detallada sobre los servicios a ser prestados, una estrategia para la asignación de activos, la reacción a los problemas surgidos de la política de inversión, las prácticas para la medición del desempeño, estructura de costos y honorarios; y descripción de la manera como trabajará el proveedor con el órgano rector o el comité de inversiones
• Asegurarse de que los honorarios se tienen en cuenta al evaluar las propuestas de los aspirantes a proveer el servicio de gestión de inversiones.</t>
  </si>
  <si>
    <t>• Recursos financieros y administrativos de la caja de herramientas de los fondos medioambientales de la CFA https://www.conservationfinancealliance.org/finance-and-administration 
NOTA: Se trata de una página activa, por lo que es posible que los recursos pertinentes no estén disponibles en todo momento.</t>
  </si>
  <si>
    <t>Los FA contratan a profesionales de inversión describiendo de manera clara y exhaustiva los servicios a ser prestados, los objetivos de los mismos, los costos de prestarlos y las responsabilidades tanto del proveedor del servicio como del FA</t>
  </si>
  <si>
    <t>• Garantizar que el órgano rector firme el contrato con el profesional de inversiones.
• Garantizar que el comité del FA responsable de la gestión de inversiones revise el contrato. 
• Garantizar que el FA pueda reservarse el derecho a dar por terminados los servicios de inversión por cualquier motivo y con poca antelación, sin sanciones.
• Garantizar una transición sin complicaciones estableciendo en el contrato los acuerdos para la transferencia de activos tras la terminación del acuerdo de servicios.</t>
  </si>
  <si>
    <t xml:space="preserve">Los FA emprenden evaluaciones periódicas de su desempeño en la gestión de las inversiones. </t>
  </si>
  <si>
    <t xml:space="preserve">• Garantizar que el comité responsable de supervisar la gestión de las inversiones realiza una evaluación de desempeño de esta al menos una vez por trimestre.
• Garantizar que los miembros del comité de inversiones realicen una evaluación crítica para mantener el nivel deseado de desempeño e información. 
• Garantizar 
que el desempeño del consultor de gestión de inversiones se monitorea cuidadosamente mediante evaluaciones sustantivas cada cinco años como mínimo, o con mayor frecuencia cuando sea necesario. </t>
  </si>
  <si>
    <t xml:space="preserve">Los FA reconocen la importancia de invertir sus activos de una manera coherente con sus propias misiones y valores, e implementan una estrategia apropiada para lograr tal coherencia. </t>
  </si>
  <si>
    <t>• Garantizar que se establezca una estrategia para alinear las inversiones de la FA con su misión y sus valores. 
• Garantizar que el comité de inversiones estudie detenidamente qué estrategias de alineación con la misión son las más adecuadas para el FA a la hora de desarrollar la política de inversión.</t>
  </si>
  <si>
    <t>Movilización de Recursos</t>
  </si>
  <si>
    <t xml:space="preserve">Los FA cuentan con estrategias para diversificar y multiplicar sus fuentes de financiamiento a corto y largo plazo para no depender de una sola fuente o de un solo mecanismo de financiación. </t>
  </si>
  <si>
    <t>• Asegurarse de que se utilizan todos los mecanismos que permite el sistema legal, político y económico del país para crear fuentes adicionales de financiación.
• Garantizar que el órgano rector utiliza toda su experiencia y habilidades para recaudar fondos para el FA.
• Asegurarse de que las organizaciones benéficas se financian en países, distintos de aquel en el que se establece el FA, en los que existe un número significativo de posibles donantes.</t>
  </si>
  <si>
    <t>• Recursos para la recaudación de fondos de la caja de herramientas de los fondos ambientales de la CFA https://www.conservationfinancealliance.org/fundraising 
NOTA: Esta es una página activa, los recursos relevantes pueden no estar disponibles en todo momento.</t>
  </si>
  <si>
    <t xml:space="preserve">Los FA diseñan estrategias o planes de acción para la movilización de recursos, orientados a recaudar capital de largo plazo, además de financiación de más corto plazo para proyectos o programas particulares. </t>
  </si>
  <si>
    <t>• Garantizar la preparación de un plan o estrategia para la movilización de recursos.
• Garantizar que el plan identifique los responsables de determinadas acciones o actividades.
• Garantizar que el FA asigne tiempo y presupuesto suficientes al logro de los objetivos financieros establecidos.
• Cuando sea posible, garantizar la alineación con los intereses del gobierno nacional y ministerios.
• Investigar los requisitos, prioridades y presupuestos disponibles de posibles donantes para el país (o la región)
• Asegurarse de 
que se hace todo lo posible para que el FA se promueva como un vehículo atractivo para la implementación de determinados prioridades y programas 
estratégicos.
• Asegurarse de que el FA prepara un número suficiente de propuestas de financiación para presentarlas a donantes potenciales.
• Garantizar que haya una versión revisada y actualizada de la estrategia o plan de movilización de recursos cada dos o tres años.</t>
  </si>
  <si>
    <t xml:space="preserve">Los FA tienen políticas para la selección inicial de donantes y para decidir cuáles contribuciones y condiciones aceptar. </t>
  </si>
  <si>
    <t>• Asegurarse de que el FA cuenta con unos principios de preselección claros.
• Verificar que existe un el tamaño mínimo (u otros aspectos) de una subvención o donación.
• Garantizar  la creación de una cuenta de programa 
aparte para un donante que lo solicite, los fondos son suficientes para justificar los costes adicionales de administrar una cuenta separada.
• Garantizar la existencia de una lista clara de quien tiene autoridad para aceptar contribuciones por parte del FA.
• Garantizar que se cumplen las importantes obligaciones de cumplimiento (que implican costos de negociación significativos) para los FA, tales como los costos de comunicarse directamente con muchos pequeños donantes individuales, entregar sus comprobantes tributarios, y demostrar la ausencia de conflictos de interés.</t>
  </si>
  <si>
    <t xml:space="preserve">Los FA analizan y buscan oportunidades para utilizar fondos provenientes de donantes particulares o fuentes gubernamentales, como medio para apalancar recursos adicionales. </t>
  </si>
  <si>
    <t xml:space="preserve">• Verificar si la contribución al capital patrimonial de un donante sea de contrapartida con aportes de otros donantes y colaborar con los subvencionados para obtener fondos de contrapartida.
• Asegúrese de que los fondos de contrapartida se utilizan como una oportunidad para convencer a otros posibles donantes del efecto multiplicador de su donación. </t>
  </si>
  <si>
    <t>Los FA analizan y exploran oportunidades para servir de intermediarios financieros para programas de donantes, flujos de caja voluntarios y obligatorios, u otros arreglos financieros, para fomentar la causa de la conservación ambiental y de la adaptación y mitigación climática.</t>
  </si>
  <si>
    <t>• Garantizar que el órgano rector identifique y analice nuevos mecanismos potenciales de financiación ambiental.
• Asegurarse de que los órganos rectores realizan todas las consideraciones necesarias antes de añadir un nuevo mecanismo.</t>
  </si>
  <si>
    <t xml:space="preserve">Los FA buscan el apoyo de ministerios gubernamentales nacionales, políticos, y donantes internacionales para movilizar recursos financieros adicionales para el FA y programas estratégicos alineados. </t>
  </si>
  <si>
    <t xml:space="preserve">• Cuando sea posible, garantizar la colaboración con el jefe de Estado del país para que solicite y movilice a los donantes internacionales. 
• Cuando sea posible, garantizar que el FA obtenga acreditación con un mecanismo de financiación multilaterales como el Fondo Verde para el Clima, el Fondo global para el Medio Ambiente o el Fondo de Adaptación. </t>
  </si>
  <si>
    <t xml:space="preserve">Los FA se comprometen a usar formatos específicos, proporcionar información solicitada, y cumplir con los procedimientos y plazos para informes técnicos y financieros a través de acuerdos relacionados a los programas del FA, tales como aquellos firmados entre los FA y sus donantes. </t>
  </si>
  <si>
    <t xml:space="preserve">• Garantizar, en la medida de lo posible, la armonización de los informes requeridos entre el FA y los donantes.
• Cuando un donante exija un sistema distinto de informes, las alegaciones de ineficiencia pueden utilizarse para persuadirle. </t>
  </si>
  <si>
    <t xml:space="preserve">Los FA estimulan un régimen de costos compartidos en el cual los beneficiarios contribuyen una porción de los costos del proyecto o la actividad, o recaudan fondos de terceros. </t>
  </si>
  <si>
    <t>• Asegurarse de que El órgano rector aprueba los lineamientos para la compartición de costos, como parte del manual que trata sobre el otorgamiento de las donaciones.
• Comprobar si las ONG pequeñas o las donaciones a nivel de comunidad permiten los aportes en especie. 
• Comprobar 
que, si el beneficiario n es un área protegida, loa costos compartidos pueden incluir aportes provenientes del presupuesto del Estado, del cobro a los usuarios del parque y de otros ingresos. Asegurarse de que existen condiciones estructuradas para el pago de los compromisos de costos compartidos.</t>
  </si>
  <si>
    <t xml:space="preserve">Los FA comunican eficazmente, a potenciales donantes y socios, su rol de apoyo financiero a largo plazo para avanzar en objetivos sociales y ambientales globales y nacionales. </t>
  </si>
  <si>
    <t>• Asegurarse de que el FA comprende las brechas financieras de las áreas protegidas y rol eventual o actual del FA para cubrir tales vacíos, a fin de poder comunicarlo con claridad. Esto es clave para una mayor participación del sector privado.</t>
  </si>
  <si>
    <t>Gestión de Riesgos y Salvaguardas</t>
  </si>
  <si>
    <t xml:space="preserve">Los FA desarrollan políticas y procedimientos de gestión de riesgos para lograr sus objetivos de una forma confiable, gestionar incertidumbres, atender reclamaciones y actuar con integridad. </t>
  </si>
  <si>
    <t>• Garantizar que el FA esté cumpliendo por completo con todas las leyes y reglamentos aplicables.
• Garantizar la existencia de políticas claras y contratos cuidadosamente preparados para reducir los riesgos del FA.
• Garantizar la existencia de un seguro D&amp;O, un seguro de responsabilidad general, un seguro de propiedad y un seguro de automóvil.
• Garantizar la existencia de un 
proceso formal anual para identificar riesgos, evaluar la probabilidad de estos y sus potenciales impactos y determinar acciones apropiadas.
• Garantizar que el FA designen categorías de riesgo a los proyectos que apoyan, o implementan, en base a su potencial nivel de impactos adversos ambientales y sociales.
• Garantizar la existencia de compensaciones ambientales o de biodiversidad como compensación a los impactos negativos.
• Garantizar que los procedimientos de reclamación sean revisados por un especialista legal.
• Garantizar que el FA elabore un plan de continuidad del negocio que trata sobre cómo funcionará y se recuperará el FA, en el evento de un desastre catastrófico natural o causado por los seres humanos.</t>
  </si>
  <si>
    <t>• Recursos legales y de gobernanza de la caja de herramientas de los fondos ambientales de la CFA https://www.conservationfinancealliance.org/legal-and-governance 
NOTA: Esta es una página activa, los recursos relevantes pueden no estar disponibles en todo momento.</t>
  </si>
  <si>
    <t xml:space="preserve">Los FA adoptan y/o adaptan salvaguardas y políticas sociales y ambientales nacionales e internacionales. </t>
  </si>
  <si>
    <t xml:space="preserve">• Garantizar la existencia de salvaguardias específicas para el Antilavado de Dinero
• Garantizar la existencia de procedimientos para evaluar la gestión de riesgos de cada proyecto y priorizar los que necesitan salvaguardas medioambientales y sociales. </t>
  </si>
  <si>
    <t>Al aceptar financiación, los FA asumen la responsabilidad de crear políticas y procedimientos para cumplir con todos los estándares solicitados por los donantes y aplicarlos a los proyectos financiados por los mismos.</t>
  </si>
  <si>
    <t xml:space="preserve">• Garantizar que los FAs revisen los requisitos del donante antes de aceptar financiación, para asegurarse de que puedan cumplir con los gastos administrativos y tiempo adicional requeridos para la implementación de las salvaguardas.
• Garantizar el cumplimiento de la legislación local y nacional con respecto a la Evaluación del Impacto Social Ambiental (EISA) tanto en los estándares del FA como en los requisitos de donantes. </t>
  </si>
  <si>
    <t xml:space="preserve">Los FA adoptan políticas de transversalización de la perspectiva de género para promover la igualdad de género en todas sus operaciones. </t>
  </si>
  <si>
    <t xml:space="preserve">• Garantizar la integración de una perspectiva de género en la selección de proyectos que implique la adopción de: 
• Un análisis de género que a) identifique y describa los diferentes roles y responsabilidades de hombres y mujeres; b) evalúe las diferentes implicaciones de las acciones para con los hombres y mujeres; c) describa el contexto político y cómo las políticas, prácticas habituales o tradicionales y normas sociales afectan a los hombres y mujeres; y d) analice los riesgos y oportunidades para atender las brechas de género y promover el empoderamiento de las mujeres.
• Medidas sensibles al género para atender las diferencias, impactos y riesgos identificados, y oportunidades a través de un plan de género, o equivalente, que considere las necesidades y prioridades de hombres y mujeres y que asegure la participación femenina en la planificación y toma de decisiones.
• Los marcos de resultados y modelos lógicos que incluyen indicadores sensibles al género y objetivos desglosados por género.
• Al garantizar que los proyectos transversalizan efectivamente el género, se asegura que las actividades financieras no agraven desigualdades basadas en género. </t>
  </si>
  <si>
    <t xml:space="preserve">Los FA establecen roles claros y responsabilidades para la supervisión de rendición de cuentas e implementación de salvaguardas. </t>
  </si>
  <si>
    <t>• Garantizar que el órgano rector supervise la estrategia de gestión de riesgos y dirige la gerencia en el logro de la estrategia de negocio y objetivos.
• Garantizar que el director ejecutivo asuma la responsabilidad por la gestión de riesgos y la presentación de informes.
• Garantizar que existe una cadena clara de mando y que también se incluye en el Plan de Continuidad del Negocio.
• Asegurarse de la función de Auditoría Interna de todos los gerentes de proyecto responsables por la realización de salvaguardas.
• Asegurarse de que existen lineamientos sobre cómo actuar en caso de conflictos de interés potencial o real.</t>
  </si>
  <si>
    <t xml:space="preserve">Los FA establecen políticas para proteger la seguridad y el bienestar de los funcionarios, proporcionando condiciones laborales seguras. </t>
  </si>
  <si>
    <t>• Garantizar la existencia de áreas designadas de riesgo bajo, mediano, alto y crítico en las zonas geográficas en las que invierte el FA.
• Garantizar la aplicación de medidas preventivas.
• Garantizar que los beneficiarios y otros socios compartan y reciban asesoramiento sobre las condiciones locales para ayudar a minimizar los riesgos.
• Garantizar que existan procedimientos para garantizar que el personal tenga un lugar de trabajo seguro y limitar los peligros en el ambiente de oficina.</t>
  </si>
  <si>
    <t>• Recursos de gestión de inversiones de la caja de herramientas para fondos ambientales de CFA https://www.conservationfinancealliance.org/investment-management 
NOTA: Se trata de una página activa, por lo que es posible que los recursos pertinentes no estén disponibles en todo momento.</t>
  </si>
  <si>
    <t xml:space="preserve">Los FA tienen políticas para proteger a informantes o denunciantes (whistleblower en inglés). </t>
  </si>
  <si>
    <t>• Garantizar que existan sistemas para que los informantes dentro de una que sepan de alguna conducta potencialmente ilegal o no ética puedan denunciarlo sin represalias.
• Garantizar que las denuncias de informantes se hacen por el interés superior de la organización y no debido a reclamaciones personales. 
• Asegúrese de que la política establece claramente que un funcionario no será despedido o transferido, no estará sujeto a descenso de categoría, no perderá su salario ni recibirá cualquier otro tipo de represalia por las denuncias. 
• Garantizar la existencia de un buzón de sugerencias para que el personal pueda utilizarlo si no se sienten suficientes seguros para hacerlo en personalmente.</t>
  </si>
  <si>
    <t>Plenamente Implementado</t>
  </si>
  <si>
    <t>Parcialmente Implementado (Satisfactorio)</t>
  </si>
  <si>
    <t>Parcialmente Implementado (Insatisfactorio)</t>
  </si>
  <si>
    <t>No Implementado</t>
  </si>
  <si>
    <t>Eje Central</t>
  </si>
  <si>
    <t>Estándares aplicables</t>
  </si>
  <si>
    <t># Plenamente Implementado</t>
  </si>
  <si>
    <t># Parcialmente Implementado (satisfactorio)</t>
  </si>
  <si>
    <t># Parcialmente Implementado (insatisfactorio)</t>
  </si>
  <si>
    <t># No Implementado</t>
  </si>
  <si>
    <t>Mejor calificación posible</t>
  </si>
  <si>
    <t>Suma</t>
  </si>
  <si>
    <t>Calificación respecto estándares</t>
  </si>
  <si>
    <t>Total</t>
  </si>
  <si>
    <t>Orden</t>
  </si>
  <si>
    <t>Evaluación</t>
  </si>
  <si>
    <t>Norma</t>
  </si>
  <si>
    <t>Estándar</t>
  </si>
  <si>
    <t>Eje</t>
  </si>
  <si>
    <t>Código</t>
  </si>
  <si>
    <t>Selección de estándares</t>
  </si>
  <si>
    <t>Descripción</t>
  </si>
  <si>
    <t>Rango personalizado</t>
  </si>
  <si>
    <t>Columnas</t>
  </si>
  <si>
    <t>Institucional</t>
  </si>
  <si>
    <t>SI</t>
  </si>
  <si>
    <t>Gestión de Activos</t>
  </si>
  <si>
    <t>Pre-registro</t>
  </si>
  <si>
    <t>Si Aplica</t>
  </si>
  <si>
    <t>Complete esta columna</t>
  </si>
  <si>
    <t>Uso de activos</t>
  </si>
  <si>
    <t>Arranque</t>
  </si>
  <si>
    <t>NO</t>
  </si>
  <si>
    <t>No Aplica</t>
  </si>
  <si>
    <t>Órgano rector</t>
  </si>
  <si>
    <t>Operacional</t>
  </si>
  <si>
    <t>Selección de miembros</t>
  </si>
  <si>
    <t>Comités especializados</t>
  </si>
  <si>
    <t>Liquidación</t>
  </si>
  <si>
    <t>Reuniones y registros</t>
  </si>
  <si>
    <t>Personalizado</t>
  </si>
  <si>
    <t>Responsabilidades fiduciarias</t>
  </si>
  <si>
    <t>Conflictos de interés</t>
  </si>
  <si>
    <t>Supervisión de directivos</t>
  </si>
  <si>
    <t>Cumplimiento normativo</t>
  </si>
  <si>
    <t>Autonomía y regulación</t>
  </si>
  <si>
    <t>Planificación estratégica y financiera</t>
  </si>
  <si>
    <t>Colaboración con el gobierno</t>
  </si>
  <si>
    <t>Alianzas estratégicas</t>
  </si>
  <si>
    <t>Monitoreo y evaluación de programas</t>
  </si>
  <si>
    <t>Seguimiento institucional</t>
  </si>
  <si>
    <t>Gestión de imagen y comunicación</t>
  </si>
  <si>
    <t>Presencia en internet</t>
  </si>
  <si>
    <t>Reportes a audiencias</t>
  </si>
  <si>
    <t>Monitoreo y evaluación en proyectos</t>
  </si>
  <si>
    <t>Evaluación de beneficiarios</t>
  </si>
  <si>
    <t>Procesos de adjudicación de subvenciones</t>
  </si>
  <si>
    <t>Contratos de subvención</t>
  </si>
  <si>
    <t>Fortalecimiento de capacidades</t>
  </si>
  <si>
    <t>Apoyo en informes de monitoreo</t>
  </si>
  <si>
    <t>Establecimiento de indicadores</t>
  </si>
  <si>
    <t>Movilización de recursos para monitoreo</t>
  </si>
  <si>
    <t>Transparencia en adquisiciones</t>
  </si>
  <si>
    <t>Estándares en ejecución de proyectos</t>
  </si>
  <si>
    <t>Sistemas de gestión virtual</t>
  </si>
  <si>
    <t>Estudios de viabilidad</t>
  </si>
  <si>
    <t>Cumplimiento normativo en RRHH</t>
  </si>
  <si>
    <t>Descripción de cargos y presupuesto</t>
  </si>
  <si>
    <t>Organigramas y jerarquía</t>
  </si>
  <si>
    <t>Evaluación de desempeño</t>
  </si>
  <si>
    <t>Compensación y beneficios</t>
  </si>
  <si>
    <t>Asignación de recursos</t>
  </si>
  <si>
    <t>Manuales operativos</t>
  </si>
  <si>
    <t>Adquisiciones eficientes y transparentes</t>
  </si>
  <si>
    <t>Auditoría externa anual</t>
  </si>
  <si>
    <t>Gestión de tecnología</t>
  </si>
  <si>
    <t>Políticas de ciberseguridad</t>
  </si>
  <si>
    <t>Software de gestión</t>
  </si>
  <si>
    <t>Políticas de inversión</t>
  </si>
  <si>
    <t>Gestión de cartera de inversión</t>
  </si>
  <si>
    <t>Inversión prudente</t>
  </si>
  <si>
    <t>Preservación del capital</t>
  </si>
  <si>
    <t>Aprobación de inversiones</t>
  </si>
  <si>
    <t>Expertos en inversión</t>
  </si>
  <si>
    <t>Evaluación de capacidades</t>
  </si>
  <si>
    <t>Contratación de profesionales</t>
  </si>
  <si>
    <t>Evaluaciones periódicas</t>
  </si>
  <si>
    <t>Coherencia con la misión</t>
  </si>
  <si>
    <t>Diversificación de financiamiento</t>
  </si>
  <si>
    <t>Movilización de recursos</t>
  </si>
  <si>
    <t>Políticas de selección de donantes</t>
  </si>
  <si>
    <t>Apalancamiento de recursos</t>
  </si>
  <si>
    <t>Intermediación financiera</t>
  </si>
  <si>
    <t>Alianzas gubernamentales e internacionales</t>
  </si>
  <si>
    <t>Cumplimiento de acuerdos financieros</t>
  </si>
  <si>
    <t>Costos compartidos</t>
  </si>
  <si>
    <t>Comunicación con donantes y socios</t>
  </si>
  <si>
    <t>Gestión de riesgos</t>
  </si>
  <si>
    <t>Salvaguardas sociales y ambientales</t>
  </si>
  <si>
    <t>Cumplimiento de estándares de donantes</t>
  </si>
  <si>
    <t>Perspectiva de género</t>
  </si>
  <si>
    <t>Supervisión y rendición de cuentas</t>
  </si>
  <si>
    <t>Seguridad y bienestar laboral</t>
  </si>
  <si>
    <t>Protección a denunciantes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</si>
</sst>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_ ;\-[$$-409]#,##0\ "/>
  </numFmts>
  <fonts count="28" x14ac:knownFonts="1">
    <font>
      <sz val="11"/>
      <color theme="1"/>
      <name val="Tw Cen MT"/>
      <family val="2"/>
      <charset val="238"/>
      <scheme val="minor"/>
    </font>
    <font>
      <sz val="11"/>
      <color theme="1"/>
      <name val="Tw Cen MT"/>
      <family val="2"/>
      <scheme val="minor"/>
    </font>
    <font>
      <b/>
      <sz val="12"/>
      <color theme="0"/>
      <name val="Tw Cen MT"/>
      <family val="2"/>
      <charset val="238"/>
      <scheme val="minor"/>
    </font>
    <font>
      <b/>
      <sz val="11"/>
      <color theme="1"/>
      <name val="Tw Cen MT"/>
      <family val="2"/>
      <scheme val="minor"/>
    </font>
    <font>
      <b/>
      <sz val="16"/>
      <name val="Tw Cen MT"/>
      <family val="2"/>
      <scheme val="major"/>
    </font>
    <font>
      <sz val="14"/>
      <color theme="1"/>
      <name val="Tw Cen MT"/>
      <family val="2"/>
      <scheme val="major"/>
    </font>
    <font>
      <b/>
      <sz val="14"/>
      <color theme="1"/>
      <name val="Tw Cen MT"/>
      <family val="2"/>
      <scheme val="major"/>
    </font>
    <font>
      <sz val="11"/>
      <color theme="1"/>
      <name val="Tw Cen MT"/>
      <family val="2"/>
      <scheme val="major"/>
    </font>
    <font>
      <sz val="11"/>
      <color theme="0"/>
      <name val="Tw Cen MT"/>
      <family val="2"/>
      <scheme val="major"/>
    </font>
    <font>
      <b/>
      <sz val="36"/>
      <color theme="1"/>
      <name val="Tw Cen MT"/>
      <family val="2"/>
      <scheme val="major"/>
    </font>
    <font>
      <b/>
      <sz val="16"/>
      <color theme="1"/>
      <name val="Tw Cen MT"/>
      <family val="2"/>
      <scheme val="major"/>
    </font>
    <font>
      <sz val="36"/>
      <color theme="1"/>
      <name val="Tw Cen MT"/>
      <family val="2"/>
      <scheme val="major"/>
    </font>
    <font>
      <b/>
      <sz val="28"/>
      <color theme="1"/>
      <name val="Tw Cen MT"/>
      <family val="2"/>
      <scheme val="major"/>
    </font>
    <font>
      <b/>
      <sz val="12"/>
      <color theme="1"/>
      <name val="Tw Cen MT"/>
      <family val="2"/>
      <scheme val="minor"/>
    </font>
    <font>
      <b/>
      <sz val="18"/>
      <name val="Tw Cen MT"/>
      <family val="2"/>
      <scheme val="major"/>
    </font>
    <font>
      <b/>
      <sz val="20"/>
      <color theme="0"/>
      <name val="Tw Cen MT"/>
      <family val="2"/>
      <scheme val="major"/>
    </font>
    <font>
      <sz val="11"/>
      <name val="Tw Cen MT"/>
      <family val="2"/>
      <scheme val="major"/>
    </font>
    <font>
      <b/>
      <sz val="24"/>
      <color rgb="FF0070C0"/>
      <name val="Tw Cen MT"/>
      <family val="2"/>
      <scheme val="minor"/>
    </font>
    <font>
      <sz val="12"/>
      <color theme="1"/>
      <name val="Tw Cen MT"/>
      <family val="2"/>
      <scheme val="minor"/>
    </font>
    <font>
      <b/>
      <sz val="12"/>
      <color rgb="FF0070C0"/>
      <name val="Tw Cen MT"/>
      <family val="2"/>
      <scheme val="minor"/>
    </font>
    <font>
      <sz val="12"/>
      <color theme="1"/>
      <name val="Tw Cen MT"/>
      <family val="2"/>
      <scheme val="major"/>
    </font>
    <font>
      <b/>
      <sz val="12"/>
      <color theme="1"/>
      <name val="Tw Cen MT"/>
      <family val="2"/>
      <scheme val="major"/>
    </font>
    <font>
      <b/>
      <sz val="16"/>
      <color theme="0"/>
      <name val="Tw Cen MT"/>
      <family val="2"/>
      <scheme val="major"/>
    </font>
    <font>
      <b/>
      <sz val="14"/>
      <color rgb="FF333333"/>
      <name val="Tw Cen MT"/>
      <family val="2"/>
      <scheme val="minor"/>
    </font>
    <font>
      <sz val="14"/>
      <color theme="1"/>
      <name val="Tw Cen MT"/>
      <scheme val="major"/>
    </font>
    <font>
      <sz val="11"/>
      <color rgb="FFFF0000"/>
      <name val="Tw Cen MT"/>
      <family val="2"/>
      <charset val="238"/>
      <scheme val="minor"/>
    </font>
    <font>
      <b/>
      <sz val="20"/>
      <name val="Tw Cen MT"/>
      <family val="2"/>
      <scheme val="major"/>
    </font>
    <font>
      <b/>
      <sz val="20"/>
      <color theme="1"/>
      <name val="Tw Cen MT"/>
      <family val="2"/>
      <scheme val="major"/>
    </font>
  </fonts>
  <fills count="30">
    <fill>
      <patternFill patternType="none"/>
    </fill>
    <fill>
      <patternFill patternType="gray125"/>
    </fill>
    <fill>
      <patternFill patternType="solid">
        <fgColor theme="4"/>
        <bgColor indexed="64"/>
      </patternFill>
    </fill>
    <fill>
      <patternFill patternType="solid">
        <fgColor theme="9" tint="-0.24994659260841701"/>
        <bgColor theme="6"/>
      </patternFill>
    </fill>
    <fill>
      <patternFill patternType="solid">
        <fgColor theme="4"/>
        <bgColor theme="6"/>
      </patternFill>
    </fill>
    <fill>
      <patternFill patternType="solid">
        <fgColor theme="1" tint="0.24994659260841701"/>
        <bgColor theme="1"/>
      </patternFill>
    </fill>
    <fill>
      <patternFill patternType="solid">
        <fgColor rgb="FFE33546"/>
        <bgColor indexed="64"/>
      </patternFill>
    </fill>
    <fill>
      <patternFill patternType="solid">
        <fgColor rgb="FFE33546"/>
        <bgColor theme="6"/>
      </patternFill>
    </fill>
    <fill>
      <patternFill patternType="solid">
        <fgColor rgb="FF1D9FF7"/>
        <bgColor indexed="64"/>
      </patternFill>
    </fill>
    <fill>
      <patternFill patternType="solid">
        <fgColor rgb="FF1D9FF7"/>
        <bgColor theme="6"/>
      </patternFill>
    </fill>
    <fill>
      <patternFill patternType="solid">
        <fgColor rgb="FFA5D242"/>
        <bgColor indexed="64"/>
      </patternFill>
    </fill>
    <fill>
      <patternFill patternType="solid">
        <fgColor rgb="FFA5D242"/>
        <bgColor theme="6"/>
      </patternFill>
    </fill>
    <fill>
      <patternFill patternType="solid">
        <fgColor rgb="FFF0A510"/>
        <bgColor indexed="64"/>
      </patternFill>
    </fill>
    <fill>
      <patternFill patternType="solid">
        <fgColor rgb="FFF0A510"/>
        <bgColor theme="6"/>
      </patternFill>
    </fill>
    <fill>
      <patternFill patternType="solid">
        <fgColor theme="2" tint="-9.9978637043366805E-2"/>
        <bgColor indexed="64"/>
      </patternFill>
    </fill>
    <fill>
      <patternFill patternType="solid">
        <fgColor rgb="FFF5F8FF"/>
        <bgColor indexed="64"/>
      </patternFill>
    </fill>
    <fill>
      <patternFill patternType="solid">
        <fgColor rgb="FFCCCC66"/>
        <bgColor indexed="64"/>
      </patternFill>
    </fill>
    <fill>
      <patternFill patternType="solid">
        <fgColor rgb="FFA6BF73"/>
        <bgColor theme="6"/>
      </patternFill>
    </fill>
    <fill>
      <patternFill patternType="solid">
        <fgColor rgb="FFA6BF73"/>
        <bgColor indexed="64"/>
      </patternFill>
    </fill>
    <fill>
      <patternFill patternType="solid">
        <fgColor rgb="FF80B380"/>
        <bgColor indexed="64"/>
      </patternFill>
    </fill>
    <fill>
      <patternFill patternType="solid">
        <fgColor rgb="FF80B380"/>
        <bgColor theme="6"/>
      </patternFill>
    </fill>
    <fill>
      <patternFill patternType="solid">
        <fgColor rgb="FF59A68C"/>
        <bgColor indexed="64"/>
      </patternFill>
    </fill>
    <fill>
      <patternFill patternType="solid">
        <fgColor rgb="FF59A68C"/>
        <bgColor theme="6"/>
      </patternFill>
    </fill>
    <fill>
      <patternFill patternType="solid">
        <fgColor rgb="FF339999"/>
        <bgColor indexed="64"/>
      </patternFill>
    </fill>
    <fill>
      <patternFill patternType="solid">
        <fgColor rgb="FF339999"/>
        <bgColor theme="6"/>
      </patternFill>
    </fill>
    <fill>
      <patternFill patternType="solid">
        <fgColor rgb="FF66B2B2"/>
        <bgColor indexed="64"/>
      </patternFill>
    </fill>
    <fill>
      <patternFill patternType="solid">
        <fgColor rgb="FF66B2B2"/>
        <bgColor theme="6"/>
      </patternFill>
    </fill>
    <fill>
      <patternFill patternType="solid">
        <fgColor rgb="FF99CCCC"/>
        <bgColor indexed="64"/>
      </patternFill>
    </fill>
    <fill>
      <patternFill patternType="solid">
        <fgColor rgb="FF99CCCC"/>
        <bgColor theme="6"/>
      </patternFill>
    </fill>
    <fill>
      <patternFill patternType="solid">
        <fgColor theme="0" tint="-4.9989318521683403E-2"/>
        <bgColor indexed="64"/>
      </patternFill>
    </fill>
  </fills>
  <borders count="6">
    <border>
      <left/>
      <right/>
      <top/>
      <bottom/>
      <diagonal/>
    </border>
    <border>
      <left/>
      <right/>
      <top style="thin">
        <color theme="0" tint="-0.24994659260841701"/>
      </top>
      <bottom style="thin">
        <color theme="0" tint="-0.24994659260841701"/>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2" borderId="0" applyNumberFormat="0" applyProtection="0">
      <alignment vertical="center"/>
    </xf>
    <xf numFmtId="14" fontId="1" fillId="0" borderId="0">
      <alignment horizontal="left" vertical="center"/>
    </xf>
  </cellStyleXfs>
  <cellXfs count="82">
    <xf numFmtId="0" fontId="0" fillId="0" borderId="0" xfId="0"/>
    <xf numFmtId="0" fontId="3" fillId="0" borderId="0" xfId="0" applyFont="1"/>
    <xf numFmtId="0" fontId="5" fillId="0" borderId="0" xfId="0" applyFont="1" applyAlignment="1">
      <alignment horizontal="center" vertical="center"/>
    </xf>
    <xf numFmtId="0" fontId="7" fillId="0" borderId="0" xfId="0" applyFont="1"/>
    <xf numFmtId="0" fontId="8" fillId="0" borderId="0" xfId="0" applyFont="1"/>
    <xf numFmtId="0" fontId="11" fillId="0" borderId="0" xfId="0" applyFont="1" applyAlignment="1">
      <alignment horizontal="center" vertical="center"/>
    </xf>
    <xf numFmtId="0" fontId="6" fillId="4" borderId="0" xfId="0" applyFont="1" applyFill="1" applyAlignment="1">
      <alignment horizontal="center" vertical="center"/>
    </xf>
    <xf numFmtId="0" fontId="6" fillId="7" borderId="0" xfId="0" applyFont="1" applyFill="1" applyAlignment="1">
      <alignment horizontal="center" vertical="center"/>
    </xf>
    <xf numFmtId="0" fontId="6" fillId="9" borderId="0" xfId="0" applyFont="1" applyFill="1" applyAlignment="1">
      <alignment horizontal="center" vertical="center"/>
    </xf>
    <xf numFmtId="0" fontId="6" fillId="11" borderId="0" xfId="0" applyFont="1" applyFill="1" applyAlignment="1">
      <alignment horizontal="center" vertical="center"/>
    </xf>
    <xf numFmtId="0" fontId="6" fillId="13"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5" fillId="0" borderId="0" xfId="0" applyFont="1"/>
    <xf numFmtId="0" fontId="7" fillId="0" borderId="0" xfId="0" applyFont="1" applyAlignment="1">
      <alignment horizontal="center"/>
    </xf>
    <xf numFmtId="0" fontId="5" fillId="0" borderId="0" xfId="0" applyFont="1" applyAlignment="1">
      <alignment horizontal="center"/>
    </xf>
    <xf numFmtId="0" fontId="16" fillId="0" borderId="0" xfId="0" applyFont="1"/>
    <xf numFmtId="0" fontId="0" fillId="15" borderId="0" xfId="0" applyFill="1"/>
    <xf numFmtId="9" fontId="7" fillId="0" borderId="0" xfId="0" applyNumberFormat="1" applyFont="1"/>
    <xf numFmtId="0" fontId="18" fillId="15" borderId="0" xfId="0" applyFont="1" applyFill="1"/>
    <xf numFmtId="0" fontId="4" fillId="12" borderId="0" xfId="1" applyFont="1" applyFill="1" applyAlignment="1">
      <alignment horizontal="center" vertical="center"/>
    </xf>
    <xf numFmtId="0" fontId="10" fillId="3" borderId="0" xfId="0" applyFont="1" applyFill="1" applyAlignment="1">
      <alignment horizontal="center" vertical="center"/>
    </xf>
    <xf numFmtId="0" fontId="4" fillId="2" borderId="0" xfId="1" applyFont="1" applyAlignment="1">
      <alignment horizontal="center" vertical="center"/>
    </xf>
    <xf numFmtId="0" fontId="4" fillId="6" borderId="0" xfId="1" applyFont="1" applyFill="1" applyAlignment="1">
      <alignment horizontal="center" vertical="center"/>
    </xf>
    <xf numFmtId="0" fontId="4" fillId="8" borderId="0" xfId="1" applyFont="1" applyFill="1" applyAlignment="1">
      <alignment horizontal="center" vertical="center"/>
    </xf>
    <xf numFmtId="0" fontId="4" fillId="10" borderId="0" xfId="1" applyFont="1" applyFill="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13" fillId="0" borderId="0" xfId="0" applyFont="1" applyAlignment="1">
      <alignment horizontal="center"/>
    </xf>
    <xf numFmtId="0" fontId="3" fillId="0" borderId="0" xfId="0" applyFon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15" fillId="5" borderId="0" xfId="0" applyFont="1" applyFill="1" applyAlignment="1">
      <alignment horizontal="center" vertical="center"/>
    </xf>
    <xf numFmtId="0" fontId="5" fillId="16" borderId="0" xfId="0" applyFont="1" applyFill="1" applyAlignment="1">
      <alignment horizontal="center" vertical="center"/>
    </xf>
    <xf numFmtId="164" fontId="5" fillId="16" borderId="0" xfId="0" applyNumberFormat="1" applyFont="1" applyFill="1" applyAlignment="1">
      <alignment horizontal="center" vertical="center"/>
    </xf>
    <xf numFmtId="0" fontId="5" fillId="18" borderId="0" xfId="0" applyFont="1" applyFill="1" applyAlignment="1">
      <alignment horizontal="center" vertical="center"/>
    </xf>
    <xf numFmtId="164" fontId="5" fillId="18" borderId="0" xfId="0" applyNumberFormat="1" applyFont="1" applyFill="1" applyAlignment="1">
      <alignment horizontal="center" vertical="center"/>
    </xf>
    <xf numFmtId="0" fontId="5" fillId="18" borderId="0" xfId="0" applyFont="1" applyFill="1" applyAlignment="1">
      <alignment horizontal="center"/>
    </xf>
    <xf numFmtId="0" fontId="6" fillId="20" borderId="0" xfId="0" applyFont="1" applyFill="1" applyAlignment="1">
      <alignment horizontal="center" vertical="center"/>
    </xf>
    <xf numFmtId="0" fontId="6" fillId="22" borderId="0" xfId="0" applyFont="1" applyFill="1" applyAlignment="1">
      <alignment horizontal="center" vertical="center"/>
    </xf>
    <xf numFmtId="0" fontId="6" fillId="24" borderId="0" xfId="0" applyFont="1" applyFill="1" applyAlignment="1">
      <alignment horizontal="center" vertical="center"/>
    </xf>
    <xf numFmtId="0" fontId="6" fillId="26" borderId="0" xfId="0" applyFont="1" applyFill="1" applyAlignment="1">
      <alignment horizontal="center" vertical="center"/>
    </xf>
    <xf numFmtId="0" fontId="6" fillId="28" borderId="0" xfId="0" applyFont="1" applyFill="1" applyAlignment="1">
      <alignment horizontal="center" vertical="center"/>
    </xf>
    <xf numFmtId="0" fontId="20" fillId="0" borderId="1" xfId="0" applyFont="1" applyBorder="1" applyAlignment="1">
      <alignment horizontal="left" vertical="center"/>
    </xf>
    <xf numFmtId="0" fontId="21" fillId="0" borderId="1" xfId="0" applyFont="1" applyBorder="1" applyAlignment="1">
      <alignment horizontal="center" vertical="center" wrapText="1"/>
    </xf>
    <xf numFmtId="0" fontId="13" fillId="21" borderId="0" xfId="0" applyFont="1" applyFill="1" applyAlignment="1">
      <alignment horizontal="center" vertical="center" wrapText="1"/>
    </xf>
    <xf numFmtId="0" fontId="5" fillId="0" borderId="1" xfId="0" applyFont="1" applyBorder="1" applyAlignment="1">
      <alignment horizontal="center" vertical="center" wrapText="1"/>
    </xf>
    <xf numFmtId="0" fontId="17" fillId="15" borderId="0" xfId="0" applyFont="1" applyFill="1" applyAlignment="1">
      <alignment horizontal="center" vertical="center"/>
    </xf>
    <xf numFmtId="0" fontId="23" fillId="15" borderId="0" xfId="0" applyFont="1" applyFill="1" applyAlignment="1">
      <alignment horizontal="center" vertical="center"/>
    </xf>
    <xf numFmtId="0" fontId="24" fillId="16" borderId="0" xfId="0" applyFont="1" applyFill="1" applyAlignment="1">
      <alignment horizontal="center" vertical="center"/>
    </xf>
    <xf numFmtId="0" fontId="25" fillId="15" borderId="0" xfId="0" applyFont="1" applyFill="1"/>
    <xf numFmtId="10" fontId="0" fillId="0" borderId="0" xfId="0" applyNumberFormat="1"/>
    <xf numFmtId="10" fontId="0" fillId="15" borderId="0" xfId="0" applyNumberFormat="1" applyFill="1"/>
    <xf numFmtId="0" fontId="21" fillId="0" borderId="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8" fillId="0" borderId="0" xfId="0" applyFont="1" applyProtection="1">
      <protection locked="0"/>
    </xf>
    <xf numFmtId="0" fontId="12" fillId="14" borderId="0" xfId="0" applyFont="1" applyFill="1" applyAlignment="1" applyProtection="1">
      <alignment horizontal="center" vertical="center"/>
      <protection locked="0"/>
    </xf>
    <xf numFmtId="0" fontId="4" fillId="27" borderId="0" xfId="1" applyFont="1" applyFill="1" applyAlignment="1">
      <alignment horizontal="center" vertical="center"/>
    </xf>
    <xf numFmtId="0" fontId="10" fillId="17" borderId="0" xfId="0" applyFont="1" applyFill="1" applyAlignment="1">
      <alignment horizontal="center" vertical="center"/>
    </xf>
    <xf numFmtId="0" fontId="4" fillId="16" borderId="0" xfId="1" applyFont="1" applyFill="1" applyAlignment="1">
      <alignment horizontal="center" vertical="center"/>
    </xf>
    <xf numFmtId="0" fontId="4" fillId="19" borderId="0" xfId="1" applyFont="1" applyFill="1" applyAlignment="1">
      <alignment horizontal="center" vertical="center"/>
    </xf>
    <xf numFmtId="0" fontId="4" fillId="21" borderId="0" xfId="1" applyFont="1" applyFill="1" applyAlignment="1">
      <alignment horizontal="center" vertical="center"/>
    </xf>
    <xf numFmtId="0" fontId="4" fillId="23" borderId="0" xfId="1" applyFont="1" applyFill="1" applyAlignment="1">
      <alignment horizontal="center" vertical="center"/>
    </xf>
    <xf numFmtId="0" fontId="4" fillId="25" borderId="0" xfId="1" applyFont="1" applyFill="1" applyAlignment="1">
      <alignment horizontal="center" vertical="center"/>
    </xf>
    <xf numFmtId="0" fontId="22" fillId="0" borderId="0" xfId="0" applyFont="1" applyAlignment="1">
      <alignment horizontal="center" vertical="center"/>
    </xf>
    <xf numFmtId="0" fontId="9" fillId="15" borderId="0" xfId="0" applyFont="1" applyFill="1" applyAlignment="1">
      <alignment horizontal="center" vertical="center"/>
    </xf>
    <xf numFmtId="0" fontId="23" fillId="15" borderId="0" xfId="0" applyFont="1" applyFill="1" applyAlignment="1">
      <alignment horizontal="center" vertical="center"/>
    </xf>
    <xf numFmtId="0" fontId="23" fillId="15" borderId="2" xfId="0" applyFont="1" applyFill="1" applyBorder="1" applyAlignment="1">
      <alignment horizontal="center" vertical="center"/>
    </xf>
    <xf numFmtId="0" fontId="17" fillId="15" borderId="0" xfId="0" applyFont="1" applyFill="1" applyAlignment="1">
      <alignment horizontal="center" vertical="center"/>
    </xf>
    <xf numFmtId="0" fontId="17" fillId="15" borderId="2" xfId="0" applyFont="1" applyFill="1" applyBorder="1" applyAlignment="1">
      <alignment horizontal="center" vertical="center"/>
    </xf>
    <xf numFmtId="0" fontId="3" fillId="15" borderId="0" xfId="0" applyFont="1" applyFill="1" applyAlignment="1">
      <alignment horizontal="center"/>
    </xf>
    <xf numFmtId="0" fontId="13" fillId="15" borderId="0" xfId="0" applyFont="1" applyFill="1" applyAlignment="1">
      <alignment horizontal="center"/>
    </xf>
    <xf numFmtId="0" fontId="13" fillId="15" borderId="0" xfId="0" applyFont="1" applyFill="1" applyAlignment="1">
      <alignment horizontal="center" vertical="center" wrapText="1"/>
    </xf>
    <xf numFmtId="0" fontId="19" fillId="15" borderId="0" xfId="0" applyFont="1" applyFill="1" applyAlignment="1">
      <alignment horizontal="center" vertical="center"/>
    </xf>
    <xf numFmtId="0" fontId="3" fillId="15" borderId="0" xfId="0" applyFont="1" applyFill="1" applyAlignment="1">
      <alignment horizontal="center" vertical="center" wrapText="1"/>
    </xf>
    <xf numFmtId="0" fontId="3" fillId="15" borderId="0" xfId="0" applyFont="1" applyFill="1" applyAlignment="1">
      <alignment horizontal="center" vertical="center"/>
    </xf>
    <xf numFmtId="0" fontId="26" fillId="25" borderId="0" xfId="1" applyFont="1" applyFill="1" applyAlignment="1" applyProtection="1">
      <alignment horizontal="center" vertical="center"/>
      <protection locked="0"/>
    </xf>
    <xf numFmtId="0" fontId="27" fillId="29" borderId="3" xfId="0" applyFont="1" applyFill="1" applyBorder="1" applyAlignment="1" applyProtection="1">
      <alignment horizontal="center" vertical="center"/>
      <protection locked="0"/>
    </xf>
    <xf numFmtId="0" fontId="27" fillId="29" borderId="4" xfId="0" applyFont="1" applyFill="1" applyBorder="1" applyAlignment="1" applyProtection="1">
      <alignment horizontal="center" vertical="center"/>
      <protection locked="0"/>
    </xf>
    <xf numFmtId="0" fontId="27" fillId="29" borderId="5" xfId="0" applyFont="1" applyFill="1" applyBorder="1" applyAlignment="1" applyProtection="1">
      <alignment horizontal="center" vertical="center"/>
      <protection locked="0"/>
    </xf>
  </cellXfs>
  <cellStyles count="3">
    <cellStyle name="Fecha" xfId="2" xr:uid="{00000000-0005-0000-0000-000001000000}"/>
    <cellStyle name="Heading 1" xfId="1" builtinId="16" customBuiltin="1"/>
    <cellStyle name="Normal" xfId="0" builtinId="0"/>
  </cellStyles>
  <dxfs count="134">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99CCC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66B2B2"/>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339999"/>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59A68C"/>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family val="2"/>
        <scheme val="major"/>
      </font>
      <fill>
        <patternFill patternType="solid">
          <fgColor indexed="64"/>
          <bgColor rgb="FFA6BF73"/>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ill>
        <patternFill>
          <bgColor rgb="FFF5D547"/>
        </patternFill>
      </fill>
    </dxf>
    <dxf>
      <fill>
        <patternFill>
          <bgColor rgb="FFF4971B"/>
        </patternFill>
      </fill>
    </dxf>
    <dxf>
      <fill>
        <patternFill>
          <bgColor rgb="FFDE584E"/>
        </patternFill>
      </fill>
    </dxf>
    <dxf>
      <fill>
        <patternFill patternType="solid">
          <fgColor auto="1"/>
          <bgColor rgb="FF3FA34D"/>
        </patternFill>
      </fill>
    </dxf>
    <dxf>
      <fill>
        <patternFill>
          <bgColor theme="0" tint="-0.34998626667073579"/>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ill>
        <patternFill>
          <bgColor theme="6"/>
        </patternFill>
      </fill>
    </dxf>
    <dxf>
      <fill>
        <patternFill>
          <bgColor theme="5"/>
        </patternFill>
      </fill>
    </dxf>
    <dxf>
      <font>
        <b/>
        <i val="0"/>
        <strike val="0"/>
        <condense val="0"/>
        <extend val="0"/>
        <outline val="0"/>
        <shadow val="0"/>
        <u val="none"/>
        <vertAlign val="baseline"/>
        <sz val="11"/>
        <color theme="1"/>
        <name val="Tw Cen MT"/>
        <scheme val="minor"/>
      </font>
    </dxf>
    <dxf>
      <alignment horizontal="left" vertical="center" textRotation="0" wrapText="1" indent="0" justifyLastLine="0" shrinkToFit="0" readingOrder="0"/>
    </dxf>
    <dxf>
      <alignment horizontal="left" vertical="center" textRotation="0" wrapText="1"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font>
        <b/>
      </font>
      <numFmt numFmtId="0" formatCode="General"/>
      <alignment horizontal="center" vertical="center" textRotation="0" wrapText="1" indent="0" justifyLastLine="0" shrinkToFit="0" readingOrder="0"/>
    </dxf>
    <dxf>
      <alignment horizontal="center" vertical="center" textRotation="0" wrapText="0" indent="0" justifyLastLine="0" shrinkToFit="0" readingOrder="0"/>
    </dxf>
    <dxf>
      <font>
        <b/>
      </font>
      <alignment horizontal="center" vertical="center" textRotation="0" wrapText="0"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2"/>
        <color theme="1"/>
        <name val="Tw Cen MT"/>
        <scheme val="minor"/>
      </font>
      <fill>
        <patternFill patternType="solid">
          <fgColor indexed="64"/>
          <bgColor rgb="FF59A68C"/>
        </patternFill>
      </fill>
      <alignment horizontal="center" vertical="center" textRotation="0" wrapText="1"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99CCCC"/>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66B2B2"/>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339999"/>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59A68C"/>
        </patternFill>
      </fill>
      <alignment horizontal="center" vertical="center" textRotation="0" wrapText="0" indent="0" justifyLastLine="0" shrinkToFit="0" readingOrder="0"/>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b/>
        <i val="0"/>
        <strike val="0"/>
        <condense val="0"/>
        <extend val="0"/>
        <outline val="0"/>
        <shadow val="0"/>
        <u val="none"/>
        <vertAlign val="baseline"/>
        <sz val="14"/>
        <color theme="1"/>
        <name val="Tw Cen MT"/>
        <family val="2"/>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name val="Tw Cen MT"/>
        <scheme val="major"/>
      </font>
    </dxf>
    <dxf>
      <font>
        <b/>
        <i val="0"/>
        <strike val="0"/>
        <condense val="0"/>
        <extend val="0"/>
        <outline val="0"/>
        <shadow val="0"/>
        <u val="none"/>
        <vertAlign val="baseline"/>
        <sz val="14"/>
        <color theme="1"/>
        <name val="Tw Cen MT"/>
        <scheme val="major"/>
      </font>
      <fill>
        <patternFill patternType="solid">
          <fgColor theme="6"/>
          <bgColor rgb="FF80B380"/>
        </patternFill>
      </fill>
      <alignment horizontal="center" vertical="center" textRotation="0" wrapText="0" indent="0" justifyLastLine="0" shrinkToFit="0" readingOrder="0"/>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font>
        <b/>
        <strike val="0"/>
        <outline val="0"/>
        <shadow val="0"/>
        <u val="none"/>
        <vertAlign val="baseline"/>
        <sz val="12"/>
        <color theme="1"/>
        <name val="Tw Cen MT"/>
        <scheme val="major"/>
      </font>
      <numFmt numFmtId="0" formatCode="General"/>
      <alignment horizontal="center" vertical="center" textRotation="0" wrapText="1"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2"/>
        <color theme="1"/>
        <name val="Tw Cen MT"/>
        <scheme val="maj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0.24994659260841701"/>
        </top>
        <bottom style="thin">
          <color theme="0" tint="-0.24994659260841701"/>
        </bottom>
        <vertical/>
        <horizontal/>
      </border>
      <protection locked="0" hidden="0"/>
    </dxf>
    <dxf>
      <font>
        <strike val="0"/>
        <outline val="0"/>
        <shadow val="0"/>
        <u val="none"/>
        <vertAlign val="baseline"/>
        <sz val="12"/>
        <color theme="1"/>
        <name val="Tw Cen MT"/>
        <scheme val="major"/>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A6BF73"/>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bgColor rgb="FFA6BF73"/>
        </patternFill>
      </fill>
    </dxf>
    <dxf>
      <font>
        <strike val="0"/>
        <outline val="0"/>
        <shadow val="0"/>
        <u val="none"/>
        <vertAlign val="baseline"/>
        <sz val="14"/>
        <color theme="1"/>
        <name val="Tw Cen MT"/>
        <scheme val="major"/>
      </font>
      <numFmt numFmtId="0" formatCode="General"/>
      <alignment horizontal="center" vertical="center" textRotation="0" wrapText="1" indent="0" justifyLastLine="0" shrinkToFit="0" readingOrder="0"/>
      <border diagonalUp="0" diagonalDown="0">
        <left/>
        <right/>
        <top style="thin">
          <color theme="0" tint="-0.24994659260841701"/>
        </top>
        <bottom style="thin">
          <color theme="0" tint="-0.24994659260841701"/>
        </bottom>
      </border>
    </dxf>
    <dxf>
      <protection locked="0" hidden="0"/>
    </dxf>
    <dxf>
      <font>
        <b val="0"/>
        <i val="0"/>
        <strike val="0"/>
        <condense val="0"/>
        <extend val="0"/>
        <outline val="0"/>
        <shadow val="0"/>
        <u val="none"/>
        <vertAlign val="baseline"/>
        <sz val="12"/>
        <color theme="1"/>
        <name val="Tw Cen MT"/>
        <scheme val="major"/>
      </font>
      <alignment horizontal="left" vertical="center"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font>
        <b val="0"/>
        <i val="0"/>
        <strike val="0"/>
        <condense val="0"/>
        <extend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ont>
        <strike val="0"/>
        <outline val="0"/>
        <shadow val="0"/>
        <u val="none"/>
        <vertAlign val="baseline"/>
        <name val="Tw Cen MT"/>
        <scheme val="major"/>
      </font>
    </dxf>
    <dxf>
      <font>
        <strike val="0"/>
        <outline val="0"/>
        <shadow val="0"/>
        <u val="none"/>
        <vertAlign val="baseline"/>
        <sz val="14"/>
        <color theme="1"/>
        <name val="Tw Cen MT"/>
        <scheme val="major"/>
      </font>
      <fill>
        <patternFill patternType="solid">
          <fgColor indexed="64"/>
          <bgColor rgb="FFCCCC66"/>
        </patternFill>
      </fill>
      <alignment horizontal="center" vertical="center" textRotation="0" wrapText="0" indent="0" justifyLastLine="0" shrinkToFit="0" readingOrder="0"/>
    </dxf>
    <dxf>
      <fill>
        <patternFill>
          <bgColor theme="0" tint="-4.9989318521683403E-2"/>
        </patternFill>
      </fill>
      <border diagonalUp="0" diagonalDown="0">
        <left/>
        <right/>
        <top/>
        <bottom/>
        <vertical/>
        <horizontal/>
      </border>
    </dxf>
    <dxf>
      <font>
        <b/>
        <color theme="1"/>
      </font>
      <border>
        <top style="medium">
          <color theme="4"/>
        </top>
      </border>
    </dxf>
    <dxf>
      <font>
        <b/>
        <i val="0"/>
        <color theme="1"/>
      </font>
      <fill>
        <patternFill patternType="solid">
          <fgColor theme="6"/>
          <bgColor theme="4"/>
        </patternFill>
      </fill>
    </dxf>
    <dxf>
      <font>
        <color theme="1"/>
      </font>
      <border diagonalUp="0" diagonalDown="0">
        <left/>
        <right/>
        <top/>
        <bottom/>
        <vertical/>
        <horizontal/>
      </border>
    </dxf>
    <dxf>
      <fill>
        <patternFill>
          <bgColor theme="0" tint="-4.9989318521683403E-2"/>
        </patternFill>
      </fill>
      <border diagonalUp="0" diagonalDown="0">
        <left/>
        <right/>
        <top/>
        <bottom/>
        <vertical/>
        <horizontal/>
      </border>
    </dxf>
    <dxf>
      <font>
        <b/>
        <color theme="1"/>
      </font>
      <border>
        <top style="medium">
          <color theme="9" tint="-0.24994659260841701"/>
        </top>
      </border>
    </dxf>
    <dxf>
      <font>
        <b/>
        <i val="0"/>
        <color theme="1"/>
      </font>
      <fill>
        <patternFill patternType="solid">
          <fgColor theme="6"/>
          <bgColor theme="9" tint="-0.24994659260841701"/>
        </patternFill>
      </fill>
    </dxf>
    <dxf>
      <font>
        <color theme="1"/>
      </font>
      <border diagonalUp="0" diagonalDown="0">
        <left/>
        <right/>
        <top/>
        <bottom/>
        <vertical/>
        <horizontal/>
      </border>
    </dxf>
    <dxf>
      <fill>
        <patternFill>
          <bgColor rgb="FFDDE3CA"/>
        </patternFill>
      </fill>
      <border>
        <left style="thin">
          <color auto="1"/>
        </left>
        <right style="thin">
          <color auto="1"/>
        </right>
        <top style="thin">
          <color auto="1"/>
        </top>
        <bottom style="thin">
          <color auto="1"/>
        </bottom>
      </border>
    </dxf>
    <dxf>
      <fill>
        <patternFill>
          <bgColor theme="0" tint="-4.9989318521683403E-2"/>
        </patternFill>
      </fill>
      <border diagonalUp="0" diagonalDown="0">
        <left/>
        <right/>
        <top/>
        <bottom/>
        <vertical/>
        <horizontal/>
      </border>
    </dxf>
    <dxf>
      <font>
        <b/>
        <color theme="1"/>
      </font>
      <border>
        <top style="medium">
          <color theme="6" tint="-0.24994659260841701"/>
        </top>
      </border>
    </dxf>
    <dxf>
      <font>
        <b/>
        <i val="0"/>
        <color theme="1"/>
      </font>
      <fill>
        <patternFill patternType="solid">
          <fgColor theme="6"/>
          <bgColor theme="6"/>
        </patternFill>
      </fill>
    </dxf>
    <dxf>
      <font>
        <color theme="1"/>
      </font>
      <border diagonalUp="0" diagonalDown="0">
        <left/>
        <right/>
        <top/>
        <bottom/>
        <vertical/>
        <horizontal/>
      </border>
    </dxf>
  </dxfs>
  <tableStyles count="4" defaultTableStyle="TableStyleMedium2" defaultPivotStyle="PivotStyleLight16">
    <tableStyle name="College Budget" pivot="0" count="4" xr9:uid="{00000000-0011-0000-FFFF-FFFF00000000}">
      <tableStyleElement type="wholeTable" dxfId="133"/>
      <tableStyleElement type="headerRow" dxfId="132"/>
      <tableStyleElement type="totalRow" dxfId="131"/>
      <tableStyleElement type="firstRowStripe" dxfId="130"/>
    </tableStyle>
    <tableStyle name="Estilo de segmentación de datos 1" pivot="0" table="0" count="1" xr9:uid="{00000000-0011-0000-FFFF-FFFF01000000}">
      <tableStyleElement type="wholeTable" dxfId="129"/>
    </tableStyle>
    <tableStyle name="Monthly Expenses" pivot="0" count="4" xr9:uid="{00000000-0011-0000-FFFF-FFFF02000000}">
      <tableStyleElement type="wholeTable" dxfId="128"/>
      <tableStyleElement type="headerRow" dxfId="127"/>
      <tableStyleElement type="totalRow" dxfId="126"/>
      <tableStyleElement type="firstRowStripe" dxfId="125"/>
    </tableStyle>
    <tableStyle name="Monthly Income" pivot="0" count="4" xr9:uid="{00000000-0011-0000-FFFF-FFFF03000000}">
      <tableStyleElement type="wholeTable" dxfId="124"/>
      <tableStyleElement type="headerRow" dxfId="123"/>
      <tableStyleElement type="totalRow" dxfId="122"/>
      <tableStyleElement type="firstRowStripe" dxfId="121"/>
    </tableStyle>
  </tableStyles>
  <colors>
    <mruColors>
      <color rgb="FF339999"/>
      <color rgb="FF3EBFBC"/>
      <color rgb="FFF5F8FF"/>
      <color rgb="FFDAE8EA"/>
      <color rgb="FFDFEBED"/>
      <color rgb="FFDCEAEC"/>
      <color rgb="FFDE584E"/>
      <color rgb="FFE26960"/>
      <color rgb="FFFF2919"/>
      <color rgb="FF59A68C"/>
    </mruColors>
  </colors>
  <extLst>
    <ext xmlns:x14="http://schemas.microsoft.com/office/spreadsheetml/2009/9/main" uri="{EB79DEF2-80B8-43e5-95BD-54CBDDF9020C}">
      <x14:slicerStyles defaultSlicerStyle="SlicerStyleLight1">
        <x14:slicerStyle name="Estilo de segmentación de datos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420594751843372"/>
          <c:y val="0.15848964759356993"/>
          <c:w val="0.57659840743257351"/>
          <c:h val="0.66686821681536379"/>
        </c:manualLayout>
      </c:layout>
      <c:radarChart>
        <c:radarStyle val="marker"/>
        <c:varyColors val="0"/>
        <c:ser>
          <c:idx val="0"/>
          <c:order val="0"/>
          <c:tx>
            <c:v>Results per core area</c:v>
          </c:tx>
          <c:spPr>
            <a:ln w="38100" cap="rnd" cmpd="sng">
              <a:solidFill>
                <a:schemeClr val="accent2"/>
              </a:solidFill>
              <a:prstDash val="lgDash"/>
              <a:round/>
            </a:ln>
            <a:effectLst/>
          </c:spPr>
          <c:marker>
            <c:symbol val="none"/>
          </c:marker>
          <c:dLbls>
            <c:dLbl>
              <c:idx val="0"/>
              <c:layout>
                <c:manualLayout>
                  <c:x val="3.7816386034655587E-3"/>
                  <c:y val="-1.8007475588589093E-2"/>
                </c:manualLayout>
              </c:layout>
              <c:tx>
                <c:rich>
                  <a:bodyPr rot="0" spcFirstLastPara="1" vertOverflow="clip" horzOverflow="clip" vert="horz" wrap="square" lIns="38100" tIns="19050" rIns="38100" bIns="19050" anchor="ctr" anchorCtr="0">
                    <a:noAutofit/>
                  </a:bodyPr>
                  <a:lstStyle/>
                  <a:p>
                    <a:pPr algn="ctr">
                      <a:defRPr sz="1100" b="0" i="0" u="none" strike="noStrike" kern="1200" baseline="0">
                        <a:solidFill>
                          <a:schemeClr val="tx1">
                            <a:lumMod val="75000"/>
                            <a:lumOff val="25000"/>
                          </a:schemeClr>
                        </a:solidFill>
                        <a:latin typeface="+mn-lt"/>
                        <a:ea typeface="+mn-ea"/>
                        <a:cs typeface="+mn-cs"/>
                      </a:defRPr>
                    </a:pPr>
                    <a:r>
                      <a:rPr lang="en-US"/>
                      <a:t>A. Gobernanza</a:t>
                    </a:r>
                    <a:r>
                      <a:rPr lang="en-US" baseline="0"/>
                      <a:t> </a:t>
                    </a:r>
                    <a:fld id="{1770FCCC-4065-4B9D-A268-8ADD4DD38C92}" type="VALUE">
                      <a:rPr lang="en-US" b="1"/>
                      <a:pPr algn="ctr">
                        <a:defRPr sz="1100"/>
                      </a:pPr>
                      <a:t>[VALUE]</a:t>
                    </a:fld>
                    <a:endParaRPr lang="en-US" baseline="0"/>
                  </a:p>
                </c:rich>
              </c:tx>
              <c:numFmt formatCode="0.0%" sourceLinked="0"/>
              <c:spPr>
                <a:noFill/>
                <a:ln>
                  <a:noFill/>
                </a:ln>
                <a:effectLst/>
              </c:spPr>
              <c:txPr>
                <a:bodyPr rot="0" spcFirstLastPara="1" vertOverflow="clip" horzOverflow="clip" vert="horz" wrap="square" lIns="38100" tIns="19050" rIns="38100" bIns="19050" anchor="ctr" anchorCtr="0">
                  <a:noAutofit/>
                </a:bodyPr>
                <a:lstStyle/>
                <a:p>
                  <a:pPr algn="ct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20734360930730594"/>
                      <c:h val="9.0319661333422202E-2"/>
                    </c:manualLayout>
                  </c15:layout>
                  <c15:dlblFieldTable/>
                  <c15:showDataLabelsRange val="0"/>
                </c:ext>
                <c:ext xmlns:c16="http://schemas.microsoft.com/office/drawing/2014/chart" uri="{C3380CC4-5D6E-409C-BE32-E72D297353CC}">
                  <c16:uniqueId val="{00000000-AB41-4ADC-8B9E-54662E0E23CC}"/>
                </c:ext>
              </c:extLst>
            </c:dLbl>
            <c:dLbl>
              <c:idx val="1"/>
              <c:layout>
                <c:manualLayout>
                  <c:x val="0.15803598154291626"/>
                  <c:y val="-8.6105675146771032E-2"/>
                </c:manualLayout>
              </c:layout>
              <c:tx>
                <c:rich>
                  <a:bodyPr/>
                  <a:lstStyle/>
                  <a:p>
                    <a:r>
                      <a:rPr lang="en-US"/>
                      <a:t>B. Eficacia Institucional </a:t>
                    </a:r>
                  </a:p>
                  <a:p>
                    <a:fld id="{910CC6FC-F724-4CDF-83A0-CFD5A6A7213F}" type="VALUE">
                      <a:rPr lang="en-US" b="1"/>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B41-4ADC-8B9E-54662E0E23CC}"/>
                </c:ext>
              </c:extLst>
            </c:dLbl>
            <c:dLbl>
              <c:idx val="2"/>
              <c:layout>
                <c:manualLayout>
                  <c:x val="7.8962210941906377E-2"/>
                  <c:y val="-1.0437051532941943E-2"/>
                </c:manualLayout>
              </c:layout>
              <c:tx>
                <c:rich>
                  <a:bodyPr/>
                  <a:lstStyle/>
                  <a:p>
                    <a:r>
                      <a:rPr lang="en-US"/>
                      <a:t>C.Programas </a:t>
                    </a:r>
                  </a:p>
                  <a:p>
                    <a:fld id="{A1291C4B-DC61-4245-A9C0-E256FEC28947}" type="VALUE">
                      <a:rPr lang="en-US" b="1"/>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B41-4ADC-8B9E-54662E0E23CC}"/>
                </c:ext>
              </c:extLst>
            </c:dLbl>
            <c:dLbl>
              <c:idx val="3"/>
              <c:layout>
                <c:manualLayout>
                  <c:x val="0.23463056965595036"/>
                  <c:y val="0.31311154598825813"/>
                </c:manualLayout>
              </c:layout>
              <c:tx>
                <c:rich>
                  <a:bodyPr/>
                  <a:lstStyle/>
                  <a:p>
                    <a:r>
                      <a:rPr lang="en-US"/>
                      <a:t>D. Administración </a:t>
                    </a:r>
                    <a:fld id="{DE2C1B7D-520B-49BB-AC87-27808D3F54B3}" type="VALUE">
                      <a:rPr lang="en-US" b="1"/>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B41-4ADC-8B9E-54662E0E23CC}"/>
                </c:ext>
              </c:extLst>
            </c:dLbl>
            <c:dLbl>
              <c:idx val="4"/>
              <c:layout>
                <c:manualLayout>
                  <c:x val="-0.2053017484489566"/>
                  <c:y val="0.27658186562296144"/>
                </c:manualLayout>
              </c:layout>
              <c:tx>
                <c:rich>
                  <a:bodyPr/>
                  <a:lstStyle/>
                  <a:p>
                    <a:r>
                      <a:rPr lang="en-US"/>
                      <a:t>E. Gestión de Activos</a:t>
                    </a:r>
                    <a:r>
                      <a:rPr lang="en-US" baseline="0"/>
                      <a:t> </a:t>
                    </a:r>
                  </a:p>
                  <a:p>
                    <a:fld id="{5A6F9CB0-60D2-4D83-917A-C5E7631D1B4C}" type="VALUE">
                      <a:rPr lang="en-US" b="1"/>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B41-4ADC-8B9E-54662E0E23CC}"/>
                </c:ext>
              </c:extLst>
            </c:dLbl>
            <c:dLbl>
              <c:idx val="5"/>
              <c:layout>
                <c:manualLayout>
                  <c:x val="-0.3217519129905716"/>
                  <c:y val="5.4794520547945202E-2"/>
                </c:manualLayout>
              </c:layout>
              <c:tx>
                <c:rich>
                  <a:bodyPr/>
                  <a:lstStyle/>
                  <a:p>
                    <a:r>
                      <a:rPr lang="en-US" b="0"/>
                      <a:t>F. Movilización</a:t>
                    </a:r>
                    <a:r>
                      <a:rPr lang="en-US" b="0" baseline="0"/>
                      <a:t> de Recursos </a:t>
                    </a:r>
                  </a:p>
                  <a:p>
                    <a:fld id="{C2799862-08B1-4ECE-A3E9-43560133A555}" type="VALUE">
                      <a:rPr lang="en-US" b="1"/>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B41-4ADC-8B9E-54662E0E23CC}"/>
                </c:ext>
              </c:extLst>
            </c:dLbl>
            <c:dLbl>
              <c:idx val="6"/>
              <c:layout>
                <c:manualLayout>
                  <c:x val="-0.29103214890016921"/>
                  <c:y val="-0.19047619047619047"/>
                </c:manualLayout>
              </c:layout>
              <c:tx>
                <c:rich>
                  <a:bodyPr/>
                  <a:lstStyle/>
                  <a:p>
                    <a:r>
                      <a:rPr lang="en-US" b="0"/>
                      <a:t>G.</a:t>
                    </a:r>
                    <a:r>
                      <a:rPr lang="en-US" b="0" baseline="0"/>
                      <a:t> Riesgos y Salvaguardas </a:t>
                    </a:r>
                    <a:fld id="{1A80DE49-3CAE-42C4-B1CC-FD9514178014}" type="VALUE">
                      <a:rPr lang="en-US" b="1"/>
                      <a:pPr/>
                      <a:t>[VALUE]</a:t>
                    </a:fld>
                    <a:endParaRPr lang="en-US" b="0" baseline="0"/>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AB41-4ADC-8B9E-54662E0E23CC}"/>
                </c:ext>
              </c:extLst>
            </c:dLbl>
            <c:numFmt formatCode="0.0%" sourceLinked="0"/>
            <c:spPr>
              <a:noFill/>
              <a:ln>
                <a:no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Cálculos!$A$4:$A$10</c:f>
              <c:strCache>
                <c:ptCount val="7"/>
                <c:pt idx="0">
                  <c:v>A. Gobernanza</c:v>
                </c:pt>
                <c:pt idx="1">
                  <c:v>B. Eficacia Institucional</c:v>
                </c:pt>
                <c:pt idx="2">
                  <c:v>C. Programas</c:v>
                </c:pt>
                <c:pt idx="3">
                  <c:v>D. Administración</c:v>
                </c:pt>
                <c:pt idx="4">
                  <c:v>E. Gestión de Activos</c:v>
                </c:pt>
                <c:pt idx="5">
                  <c:v>F. Movilización de Recursos</c:v>
                </c:pt>
                <c:pt idx="6">
                  <c:v>G. Gestión de Riesgos y Salvaguardas</c:v>
                </c:pt>
              </c:strCache>
            </c:strRef>
          </c:cat>
          <c:val>
            <c:numRef>
              <c:f>Cálculos!$J$4:$J$10</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65E-4C2E-83BC-C96A80F8CB80}"/>
            </c:ext>
          </c:extLst>
        </c:ser>
        <c:dLbls>
          <c:showLegendKey val="0"/>
          <c:showVal val="1"/>
          <c:showCatName val="0"/>
          <c:showSerName val="0"/>
          <c:showPercent val="0"/>
          <c:showBubbleSize val="0"/>
        </c:dLbls>
        <c:axId val="-400411024"/>
        <c:axId val="-400401776"/>
      </c:radarChart>
      <c:catAx>
        <c:axId val="-400411024"/>
        <c:scaling>
          <c:orientation val="minMax"/>
        </c:scaling>
        <c:delete val="1"/>
        <c:axPos val="b"/>
        <c:numFmt formatCode="General" sourceLinked="1"/>
        <c:majorTickMark val="none"/>
        <c:minorTickMark val="none"/>
        <c:tickLblPos val="nextTo"/>
        <c:crossAx val="-400401776"/>
        <c:crosses val="autoZero"/>
        <c:auto val="1"/>
        <c:lblAlgn val="ctr"/>
        <c:lblOffset val="100"/>
        <c:noMultiLvlLbl val="0"/>
      </c:catAx>
      <c:valAx>
        <c:axId val="-400401776"/>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40041102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sz="1400" b="0"/>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ES"/>
              <a:t>Estándares</a:t>
            </a:r>
            <a:r>
              <a:rPr lang="es-ES" baseline="0"/>
              <a:t> Aplicados</a:t>
            </a:r>
            <a:endParaRPr lang="es-E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Cálculos!$B$3</c:f>
              <c:strCache>
                <c:ptCount val="1"/>
                <c:pt idx="0">
                  <c:v>Estándares aplicables</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Cálculos!$A$4:$A$10</c:f>
              <c:strCache>
                <c:ptCount val="7"/>
                <c:pt idx="0">
                  <c:v>A. Gobernanza</c:v>
                </c:pt>
                <c:pt idx="1">
                  <c:v>B. Eficacia Institucional</c:v>
                </c:pt>
                <c:pt idx="2">
                  <c:v>C. Programas</c:v>
                </c:pt>
                <c:pt idx="3">
                  <c:v>D. Administración</c:v>
                </c:pt>
                <c:pt idx="4">
                  <c:v>E. Gestión de Activos</c:v>
                </c:pt>
                <c:pt idx="5">
                  <c:v>F. Movilización de Recursos</c:v>
                </c:pt>
                <c:pt idx="6">
                  <c:v>G. Gestión de Riesgos y Salvaguardas</c:v>
                </c:pt>
              </c:strCache>
            </c:strRef>
          </c:cat>
          <c:val>
            <c:numRef>
              <c:f>Cálculos!$B$4:$B$10</c:f>
              <c:numCache>
                <c:formatCode>General</c:formatCode>
                <c:ptCount val="7"/>
                <c:pt idx="0">
                  <c:v>10</c:v>
                </c:pt>
                <c:pt idx="1">
                  <c:v>8</c:v>
                </c:pt>
                <c:pt idx="2">
                  <c:v>12</c:v>
                </c:pt>
                <c:pt idx="3">
                  <c:v>12</c:v>
                </c:pt>
                <c:pt idx="4">
                  <c:v>10</c:v>
                </c:pt>
                <c:pt idx="5">
                  <c:v>9</c:v>
                </c:pt>
                <c:pt idx="6">
                  <c:v>7</c:v>
                </c:pt>
              </c:numCache>
            </c:numRef>
          </c:val>
          <c:extLst>
            <c:ext xmlns:c16="http://schemas.microsoft.com/office/drawing/2014/chart" uri="{C3380CC4-5D6E-409C-BE32-E72D297353CC}">
              <c16:uniqueId val="{00000000-3142-4532-8650-210566AAF4AF}"/>
            </c:ext>
          </c:extLst>
        </c:ser>
        <c:ser>
          <c:idx val="1"/>
          <c:order val="1"/>
          <c:tx>
            <c:strRef>
              <c:f>Cálculos!$C$3</c:f>
              <c:strCache>
                <c:ptCount val="1"/>
                <c:pt idx="0">
                  <c:v>Estándares Aplicados</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000" b="1"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Cálculos!$A$4:$A$10</c:f>
              <c:strCache>
                <c:ptCount val="7"/>
                <c:pt idx="0">
                  <c:v>A. Gobernanza</c:v>
                </c:pt>
                <c:pt idx="1">
                  <c:v>B. Eficacia Institucional</c:v>
                </c:pt>
                <c:pt idx="2">
                  <c:v>C. Programas</c:v>
                </c:pt>
                <c:pt idx="3">
                  <c:v>D. Administración</c:v>
                </c:pt>
                <c:pt idx="4">
                  <c:v>E. Gestión de Activos</c:v>
                </c:pt>
                <c:pt idx="5">
                  <c:v>F. Movilización de Recursos</c:v>
                </c:pt>
                <c:pt idx="6">
                  <c:v>G. Gestión de Riesgos y Salvaguardas</c:v>
                </c:pt>
              </c:strCache>
            </c:strRef>
          </c:cat>
          <c:val>
            <c:numRef>
              <c:f>Cálculos!$C$4:$C$10</c:f>
              <c:numCache>
                <c:formatCode>General</c:formatCode>
                <c:ptCount val="7"/>
                <c:pt idx="0">
                  <c:v>7</c:v>
                </c:pt>
                <c:pt idx="1">
                  <c:v>6</c:v>
                </c:pt>
                <c:pt idx="2">
                  <c:v>0</c:v>
                </c:pt>
                <c:pt idx="3">
                  <c:v>11</c:v>
                </c:pt>
                <c:pt idx="4">
                  <c:v>7</c:v>
                </c:pt>
                <c:pt idx="5">
                  <c:v>6</c:v>
                </c:pt>
                <c:pt idx="6">
                  <c:v>6</c:v>
                </c:pt>
              </c:numCache>
            </c:numRef>
          </c:val>
          <c:extLst>
            <c:ext xmlns:c16="http://schemas.microsoft.com/office/drawing/2014/chart" uri="{C3380CC4-5D6E-409C-BE32-E72D297353CC}">
              <c16:uniqueId val="{00000001-3142-4532-8650-210566AAF4AF}"/>
            </c:ext>
          </c:extLst>
        </c:ser>
        <c:dLbls>
          <c:showLegendKey val="0"/>
          <c:showVal val="0"/>
          <c:showCatName val="0"/>
          <c:showSerName val="0"/>
          <c:showPercent val="0"/>
          <c:showBubbleSize val="0"/>
        </c:dLbls>
        <c:gapWidth val="445"/>
        <c:overlap val="-90"/>
        <c:axId val="-400417552"/>
        <c:axId val="-400267824"/>
      </c:barChart>
      <c:catAx>
        <c:axId val="-400417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400267824"/>
        <c:crosses val="autoZero"/>
        <c:auto val="1"/>
        <c:lblAlgn val="ctr"/>
        <c:lblOffset val="100"/>
        <c:noMultiLvlLbl val="0"/>
      </c:catAx>
      <c:valAx>
        <c:axId val="-400267824"/>
        <c:scaling>
          <c:orientation val="minMax"/>
        </c:scaling>
        <c:delete val="1"/>
        <c:axPos val="l"/>
        <c:numFmt formatCode="General" sourceLinked="1"/>
        <c:majorTickMark val="none"/>
        <c:minorTickMark val="none"/>
        <c:tickLblPos val="nextTo"/>
        <c:crossAx val="-4004175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A. Gobernanza</a:t>
            </a:r>
          </a:p>
        </c:rich>
      </c:tx>
      <c:layout>
        <c:manualLayout>
          <c:xMode val="edge"/>
          <c:yMode val="edge"/>
          <c:x val="0.4226541579964907"/>
          <c:y val="2.460952303520571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689273496920914"/>
          <c:y val="0.14826853029038523"/>
          <c:w val="0.56342219514879288"/>
          <c:h val="0.80814638597914346"/>
        </c:manualLayout>
      </c:layout>
      <c:barChart>
        <c:barDir val="bar"/>
        <c:grouping val="clustered"/>
        <c:varyColors val="0"/>
        <c:ser>
          <c:idx val="0"/>
          <c:order val="0"/>
          <c:tx>
            <c:strRef>
              <c:f>Autoevaluación!$E$16</c:f>
              <c:strCache>
                <c:ptCount val="1"/>
                <c:pt idx="0">
                  <c:v>Estándares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Autoevaluación!$E$17:$E$26</c:f>
              <c:strCache>
                <c:ptCount val="10"/>
                <c:pt idx="0">
                  <c:v>1. Uso de activos</c:v>
                </c:pt>
                <c:pt idx="1">
                  <c:v>2. Órgano rector</c:v>
                </c:pt>
                <c:pt idx="2">
                  <c:v>3. Selección de miembros</c:v>
                </c:pt>
                <c:pt idx="3">
                  <c:v>4. Comités especializados</c:v>
                </c:pt>
                <c:pt idx="4">
                  <c:v>5. Reuniones y registros</c:v>
                </c:pt>
                <c:pt idx="5">
                  <c:v>6. Responsabilidades fiduciarias</c:v>
                </c:pt>
                <c:pt idx="6">
                  <c:v>7. Conflictos de interés</c:v>
                </c:pt>
                <c:pt idx="7">
                  <c:v>8. Supervisión de directivos</c:v>
                </c:pt>
                <c:pt idx="8">
                  <c:v>9. Cumplimiento normativo</c:v>
                </c:pt>
                <c:pt idx="9">
                  <c:v>10. Autonomía y regulación</c:v>
                </c:pt>
              </c:strCache>
            </c:strRef>
          </c:cat>
          <c:val>
            <c:numRef>
              <c:f>Autoevaluación!$F$17:$F$26</c:f>
              <c:numCache>
                <c:formatCode>General</c:formatCode>
                <c:ptCount val="10"/>
              </c:numCache>
            </c:numRef>
          </c:val>
          <c:extLst>
            <c:ext xmlns:c16="http://schemas.microsoft.com/office/drawing/2014/chart" uri="{C3380CC4-5D6E-409C-BE32-E72D297353CC}">
              <c16:uniqueId val="{00000000-246C-449C-9061-776550EFDDE0}"/>
            </c:ext>
          </c:extLst>
        </c:ser>
        <c:dLbls>
          <c:showLegendKey val="0"/>
          <c:showVal val="0"/>
          <c:showCatName val="0"/>
          <c:showSerName val="0"/>
          <c:showPercent val="0"/>
          <c:showBubbleSize val="0"/>
        </c:dLbls>
        <c:gapWidth val="60"/>
        <c:axId val="-400244432"/>
        <c:axId val="-400261296"/>
      </c:barChart>
      <c:catAx>
        <c:axId val="-400244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ES"/>
          </a:p>
        </c:txPr>
        <c:crossAx val="-400261296"/>
        <c:crosses val="autoZero"/>
        <c:auto val="1"/>
        <c:lblAlgn val="ctr"/>
        <c:lblOffset val="100"/>
        <c:tickLblSkip val="1"/>
        <c:noMultiLvlLbl val="0"/>
      </c:catAx>
      <c:valAx>
        <c:axId val="-400261296"/>
        <c:scaling>
          <c:orientation val="minMax"/>
        </c:scaling>
        <c:delete val="1"/>
        <c:axPos val="t"/>
        <c:numFmt formatCode="General" sourceLinked="1"/>
        <c:majorTickMark val="none"/>
        <c:minorTickMark val="none"/>
        <c:tickLblPos val="nextTo"/>
        <c:crossAx val="-4002444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B Eficacia Institucional</a:t>
            </a:r>
          </a:p>
        </c:rich>
      </c:tx>
      <c:layout>
        <c:manualLayout>
          <c:xMode val="edge"/>
          <c:yMode val="edge"/>
          <c:x val="0.37141714363068679"/>
          <c:y val="3.4883065682397053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1851683073474916"/>
          <c:y val="0.15048535005838265"/>
          <c:w val="0.55982959239505303"/>
          <c:h val="0.81034615695401124"/>
        </c:manualLayout>
      </c:layout>
      <c:barChart>
        <c:barDir val="bar"/>
        <c:grouping val="clustered"/>
        <c:varyColors val="0"/>
        <c:ser>
          <c:idx val="0"/>
          <c:order val="0"/>
          <c:tx>
            <c:strRef>
              <c:f>Autoevaluación!$E$29:$G$29</c:f>
              <c:strCache>
                <c:ptCount val="1"/>
                <c:pt idx="0">
                  <c:v>B. Eficacia Institucional</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Autoevaluación!$E$31:$E$38</c:f>
              <c:strCache>
                <c:ptCount val="8"/>
                <c:pt idx="0">
                  <c:v>1. Planificación estratégica y financiera</c:v>
                </c:pt>
                <c:pt idx="1">
                  <c:v>2. Colaboración con el gobierno</c:v>
                </c:pt>
                <c:pt idx="2">
                  <c:v>3. Alianzas estratégicas</c:v>
                </c:pt>
                <c:pt idx="3">
                  <c:v>4. Monitoreo y evaluación de programas</c:v>
                </c:pt>
                <c:pt idx="4">
                  <c:v>5. Seguimiento institucional</c:v>
                </c:pt>
                <c:pt idx="5">
                  <c:v>6. Gestión de imagen y comunicación</c:v>
                </c:pt>
                <c:pt idx="6">
                  <c:v>7. Presencia en internet</c:v>
                </c:pt>
                <c:pt idx="7">
                  <c:v>8. Reportes a audiencias</c:v>
                </c:pt>
              </c:strCache>
            </c:strRef>
          </c:cat>
          <c:val>
            <c:numRef>
              <c:f>Autoevaluación!$F$31:$F$38</c:f>
              <c:numCache>
                <c:formatCode>General</c:formatCode>
                <c:ptCount val="8"/>
              </c:numCache>
            </c:numRef>
          </c:val>
          <c:extLst>
            <c:ext xmlns:c16="http://schemas.microsoft.com/office/drawing/2014/chart" uri="{C3380CC4-5D6E-409C-BE32-E72D297353CC}">
              <c16:uniqueId val="{00000000-874C-49D7-8A78-2621859B2460}"/>
            </c:ext>
          </c:extLst>
        </c:ser>
        <c:dLbls>
          <c:dLblPos val="inEnd"/>
          <c:showLegendKey val="0"/>
          <c:showVal val="1"/>
          <c:showCatName val="0"/>
          <c:showSerName val="0"/>
          <c:showPercent val="0"/>
          <c:showBubbleSize val="0"/>
        </c:dLbls>
        <c:gapWidth val="25"/>
        <c:axId val="-400260208"/>
        <c:axId val="-400243888"/>
      </c:barChart>
      <c:catAx>
        <c:axId val="-4002602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0243888"/>
        <c:crosses val="autoZero"/>
        <c:auto val="1"/>
        <c:lblAlgn val="ctr"/>
        <c:lblOffset val="100"/>
        <c:noMultiLvlLbl val="0"/>
      </c:catAx>
      <c:valAx>
        <c:axId val="-400243888"/>
        <c:scaling>
          <c:orientation val="minMax"/>
        </c:scaling>
        <c:delete val="1"/>
        <c:axPos val="t"/>
        <c:numFmt formatCode="General" sourceLinked="1"/>
        <c:majorTickMark val="none"/>
        <c:minorTickMark val="none"/>
        <c:tickLblPos val="nextTo"/>
        <c:crossAx val="-400260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C. Programas</a:t>
            </a:r>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4095116514119548"/>
          <c:y val="0.14667716049382715"/>
          <c:w val="0.55904883485880452"/>
          <c:h val="0.81020555555555551"/>
        </c:manualLayout>
      </c:layout>
      <c:barChart>
        <c:barDir val="bar"/>
        <c:grouping val="clustered"/>
        <c:varyColors val="0"/>
        <c:ser>
          <c:idx val="0"/>
          <c:order val="0"/>
          <c:tx>
            <c:strRef>
              <c:f>Autoevaluación!$E$41:$G$41</c:f>
              <c:strCache>
                <c:ptCount val="1"/>
                <c:pt idx="0">
                  <c:v>C. Programas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Autoevaluación!$E$43:$E$54</c:f>
              <c:strCache>
                <c:ptCount val="12"/>
                <c:pt idx="0">
                  <c:v>1. Monitoreo y evaluación en proyectos</c:v>
                </c:pt>
                <c:pt idx="1">
                  <c:v>2. Evaluación de beneficiarios</c:v>
                </c:pt>
                <c:pt idx="2">
                  <c:v>3. Procesos de adjudicación de subvenciones</c:v>
                </c:pt>
                <c:pt idx="3">
                  <c:v>4. Contratos de subvención</c:v>
                </c:pt>
                <c:pt idx="4">
                  <c:v>5. Fortalecimiento de capacidades</c:v>
                </c:pt>
                <c:pt idx="5">
                  <c:v>6. Apoyo en informes de monitoreo</c:v>
                </c:pt>
                <c:pt idx="6">
                  <c:v>7. Establecimiento de indicadores</c:v>
                </c:pt>
                <c:pt idx="7">
                  <c:v>8. Movilización de recursos para monitoreo</c:v>
                </c:pt>
                <c:pt idx="8">
                  <c:v>9. Transparencia en adquisiciones</c:v>
                </c:pt>
                <c:pt idx="9">
                  <c:v>10. Estándares en ejecución de proyectos</c:v>
                </c:pt>
                <c:pt idx="10">
                  <c:v>11. Sistemas de gestión virtual</c:v>
                </c:pt>
                <c:pt idx="11">
                  <c:v>12. Estudios de viabilidad</c:v>
                </c:pt>
              </c:strCache>
            </c:strRef>
          </c:cat>
          <c:val>
            <c:numRef>
              <c:f>Autoevaluación!$F$43:$F$54</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294896"/>
        <c:axId val="-401309584"/>
      </c:barChart>
      <c:catAx>
        <c:axId val="-4012948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1309584"/>
        <c:crosses val="autoZero"/>
        <c:auto val="1"/>
        <c:lblAlgn val="ctr"/>
        <c:lblOffset val="100"/>
        <c:noMultiLvlLbl val="0"/>
      </c:catAx>
      <c:valAx>
        <c:axId val="-401309584"/>
        <c:scaling>
          <c:orientation val="minMax"/>
        </c:scaling>
        <c:delete val="1"/>
        <c:axPos val="t"/>
        <c:numFmt formatCode="General" sourceLinked="1"/>
        <c:majorTickMark val="none"/>
        <c:minorTickMark val="none"/>
        <c:tickLblPos val="nextTo"/>
        <c:crossAx val="-401294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D.</a:t>
            </a:r>
            <a:r>
              <a:rPr lang="en-US" sz="1600" b="1" baseline="0"/>
              <a:t> Administración</a:t>
            </a:r>
            <a:endParaRPr lang="en-US" sz="1600" b="1"/>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43573438674163378"/>
          <c:y val="0.14474618385653365"/>
          <c:w val="0.54254419810428178"/>
          <c:h val="0.81270416295207482"/>
        </c:manualLayout>
      </c:layout>
      <c:barChart>
        <c:barDir val="bar"/>
        <c:grouping val="clustered"/>
        <c:varyColors val="0"/>
        <c:ser>
          <c:idx val="0"/>
          <c:order val="0"/>
          <c:tx>
            <c:strRef>
              <c:f>Autoevaluación!$E$57:$G$57</c:f>
              <c:strCache>
                <c:ptCount val="1"/>
                <c:pt idx="0">
                  <c:v>D. Administración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Autoevaluación!$E$59:$E$70</c:f>
              <c:strCache>
                <c:ptCount val="12"/>
                <c:pt idx="0">
                  <c:v>1. Cumplimiento normativo en RRHH</c:v>
                </c:pt>
                <c:pt idx="1">
                  <c:v>2. Descripción de cargos y presupuesto</c:v>
                </c:pt>
                <c:pt idx="2">
                  <c:v>3. Organigramas y jerarquía</c:v>
                </c:pt>
                <c:pt idx="3">
                  <c:v>4. Evaluación de desempeño</c:v>
                </c:pt>
                <c:pt idx="4">
                  <c:v>5. Compensación y beneficios</c:v>
                </c:pt>
                <c:pt idx="5">
                  <c:v>6. Asignación de recursos</c:v>
                </c:pt>
                <c:pt idx="6">
                  <c:v>7. Manuales operativos</c:v>
                </c:pt>
                <c:pt idx="7">
                  <c:v>8. Adquisiciones eficientes y transparentes</c:v>
                </c:pt>
                <c:pt idx="8">
                  <c:v>9. Auditoría externa anual</c:v>
                </c:pt>
                <c:pt idx="9">
                  <c:v>10. Gestión de tecnología</c:v>
                </c:pt>
                <c:pt idx="10">
                  <c:v>11. Políticas de ciberseguridad</c:v>
                </c:pt>
                <c:pt idx="11">
                  <c:v>12. Software de gestión</c:v>
                </c:pt>
              </c:strCache>
            </c:strRef>
          </c:cat>
          <c:val>
            <c:numRef>
              <c:f>Autoevaluación!$F$59:$F$70</c:f>
              <c:numCache>
                <c:formatCode>General</c:formatCode>
                <c:ptCount val="12"/>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01308496"/>
        <c:axId val="-455863040"/>
      </c:barChart>
      <c:catAx>
        <c:axId val="-40130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55863040"/>
        <c:crosses val="autoZero"/>
        <c:auto val="1"/>
        <c:lblAlgn val="ctr"/>
        <c:lblOffset val="100"/>
        <c:noMultiLvlLbl val="0"/>
      </c:catAx>
      <c:valAx>
        <c:axId val="-455863040"/>
        <c:scaling>
          <c:orientation val="minMax"/>
        </c:scaling>
        <c:delete val="1"/>
        <c:axPos val="t"/>
        <c:numFmt formatCode="General" sourceLinked="1"/>
        <c:majorTickMark val="none"/>
        <c:minorTickMark val="none"/>
        <c:tickLblPos val="nextTo"/>
        <c:crossAx val="-401308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E. Gestión de Activos</a:t>
            </a:r>
          </a:p>
        </c:rich>
      </c:tx>
      <c:layout>
        <c:manualLayout>
          <c:xMode val="edge"/>
          <c:yMode val="edge"/>
          <c:x val="0.41717545912686327"/>
          <c:y val="2.584249390956248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44409576021494462"/>
          <c:y val="0.14464045327172351"/>
          <c:w val="0.53419156177256899"/>
          <c:h val="0.81284097414706435"/>
        </c:manualLayout>
      </c:layout>
      <c:barChart>
        <c:barDir val="bar"/>
        <c:grouping val="clustered"/>
        <c:varyColors val="0"/>
        <c:ser>
          <c:idx val="0"/>
          <c:order val="0"/>
          <c:tx>
            <c:strRef>
              <c:f>Autoevaluación!$E$73:$G$73</c:f>
              <c:strCache>
                <c:ptCount val="1"/>
                <c:pt idx="0">
                  <c:v>E. Gestión de Activos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Autoevaluación!$E$75:$E$84</c:f>
              <c:strCache>
                <c:ptCount val="10"/>
                <c:pt idx="0">
                  <c:v>1. Políticas de inversión</c:v>
                </c:pt>
                <c:pt idx="1">
                  <c:v>2. Gestión de cartera de inversión</c:v>
                </c:pt>
                <c:pt idx="2">
                  <c:v>3. Inversión prudente</c:v>
                </c:pt>
                <c:pt idx="3">
                  <c:v>4. Preservación del capital</c:v>
                </c:pt>
                <c:pt idx="4">
                  <c:v>5. Aprobación de inversiones</c:v>
                </c:pt>
                <c:pt idx="5">
                  <c:v>6. Expertos en inversión</c:v>
                </c:pt>
                <c:pt idx="6">
                  <c:v>7. Evaluación de capacidades</c:v>
                </c:pt>
                <c:pt idx="7">
                  <c:v>8. Contratación de profesionales</c:v>
                </c:pt>
                <c:pt idx="8">
                  <c:v>9. Evaluaciones periódicas</c:v>
                </c:pt>
                <c:pt idx="9">
                  <c:v>10. Coherencia con la misión</c:v>
                </c:pt>
              </c:strCache>
            </c:strRef>
          </c:cat>
          <c:val>
            <c:numRef>
              <c:f>Autoevaluación!$F$75:$F$84</c:f>
              <c:numCache>
                <c:formatCode>General</c:formatCode>
                <c:ptCount val="10"/>
              </c:numCache>
            </c:numRef>
          </c:val>
          <c:extLst>
            <c:ext xmlns:c16="http://schemas.microsoft.com/office/drawing/2014/chart" uri="{C3380CC4-5D6E-409C-BE32-E72D297353CC}">
              <c16:uniqueId val="{00000000-874C-49D7-8A78-2621859B2460}"/>
            </c:ext>
          </c:extLst>
        </c:ser>
        <c:dLbls>
          <c:dLblPos val="outEnd"/>
          <c:showLegendKey val="0"/>
          <c:showVal val="1"/>
          <c:showCatName val="0"/>
          <c:showSerName val="0"/>
          <c:showPercent val="0"/>
          <c:showBubbleSize val="0"/>
        </c:dLbls>
        <c:gapWidth val="25"/>
        <c:axId val="-455871744"/>
        <c:axId val="-402100416"/>
      </c:barChart>
      <c:catAx>
        <c:axId val="-45587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402100416"/>
        <c:crosses val="autoZero"/>
        <c:auto val="1"/>
        <c:lblAlgn val="ctr"/>
        <c:lblOffset val="100"/>
        <c:noMultiLvlLbl val="0"/>
      </c:catAx>
      <c:valAx>
        <c:axId val="-402100416"/>
        <c:scaling>
          <c:orientation val="minMax"/>
        </c:scaling>
        <c:delete val="1"/>
        <c:axPos val="t"/>
        <c:numFmt formatCode="General" sourceLinked="1"/>
        <c:majorTickMark val="none"/>
        <c:minorTickMark val="none"/>
        <c:tickLblPos val="nextTo"/>
        <c:crossAx val="-4558717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G. Gestión de Riesgos y Salvaguardas</a:t>
            </a:r>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0"/>
          <c:order val="0"/>
          <c:tx>
            <c:strRef>
              <c:f>Autoevaluación!$E$100:$G$100</c:f>
              <c:strCache>
                <c:ptCount val="1"/>
                <c:pt idx="0">
                  <c:v>G. Gestión de Riesgos y Salvaguardas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Autoevaluación!$E$102:$E$108</c:f>
              <c:strCache>
                <c:ptCount val="7"/>
                <c:pt idx="0">
                  <c:v>1. Gestión de riesgos</c:v>
                </c:pt>
                <c:pt idx="1">
                  <c:v>2. Salvaguardas sociales y ambientales</c:v>
                </c:pt>
                <c:pt idx="2">
                  <c:v>3. Cumplimiento de estándares de donantes</c:v>
                </c:pt>
                <c:pt idx="3">
                  <c:v>4. Perspectiva de género</c:v>
                </c:pt>
                <c:pt idx="4">
                  <c:v>5. Supervisión y rendición de cuentas</c:v>
                </c:pt>
                <c:pt idx="5">
                  <c:v>6. Seguridad y bienestar laboral</c:v>
                </c:pt>
                <c:pt idx="6">
                  <c:v>7. Protección a denunciantes</c:v>
                </c:pt>
              </c:strCache>
            </c:strRef>
          </c:cat>
          <c:val>
            <c:numRef>
              <c:f>Autoevaluación!$F$102:$F$108</c:f>
              <c:numCache>
                <c:formatCode>General</c:formatCode>
                <c:ptCount val="7"/>
              </c:numCache>
            </c:numRef>
          </c:val>
          <c:extLst>
            <c:ext xmlns:c16="http://schemas.microsoft.com/office/drawing/2014/chart" uri="{C3380CC4-5D6E-409C-BE32-E72D297353CC}">
              <c16:uniqueId val="{00000001-7C64-4AAE-9351-93C66A66A59D}"/>
            </c:ext>
          </c:extLst>
        </c:ser>
        <c:dLbls>
          <c:dLblPos val="outEnd"/>
          <c:showLegendKey val="0"/>
          <c:showVal val="1"/>
          <c:showCatName val="0"/>
          <c:showSerName val="0"/>
          <c:showPercent val="0"/>
          <c:showBubbleSize val="0"/>
        </c:dLbls>
        <c:gapWidth val="25"/>
        <c:axId val="-402421744"/>
        <c:axId val="-683271008"/>
      </c:barChart>
      <c:catAx>
        <c:axId val="-4024217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683271008"/>
        <c:crosses val="autoZero"/>
        <c:auto val="1"/>
        <c:lblAlgn val="ctr"/>
        <c:lblOffset val="100"/>
        <c:noMultiLvlLbl val="0"/>
      </c:catAx>
      <c:valAx>
        <c:axId val="-683271008"/>
        <c:scaling>
          <c:orientation val="minMax"/>
        </c:scaling>
        <c:delete val="1"/>
        <c:axPos val="t"/>
        <c:numFmt formatCode="General" sourceLinked="1"/>
        <c:majorTickMark val="none"/>
        <c:minorTickMark val="none"/>
        <c:tickLblPos val="nextTo"/>
        <c:crossAx val="-402421744"/>
        <c:crosses val="autoZero"/>
        <c:crossBetween val="between"/>
      </c:valAx>
      <c:spPr>
        <a:no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600" b="1"/>
              <a:t>F. Movilización</a:t>
            </a:r>
            <a:r>
              <a:rPr lang="en-US" sz="1600" b="1" baseline="0"/>
              <a:t> de Recursos</a:t>
            </a:r>
            <a:endParaRPr lang="en-US" sz="1600" b="1"/>
          </a:p>
        </c:rich>
      </c:tx>
      <c:layout>
        <c:manualLayout>
          <c:xMode val="edge"/>
          <c:yMode val="edge"/>
          <c:x val="0.41717545912686327"/>
          <c:y val="2.5842493909562485E-2"/>
        </c:manualLayout>
      </c:layout>
      <c:overlay val="0"/>
      <c:spPr>
        <a:noFill/>
        <a:ln>
          <a:noFill/>
        </a:ln>
        <a:effectLst/>
      </c:spPr>
    </c:title>
    <c:autoTitleDeleted val="0"/>
    <c:plotArea>
      <c:layout>
        <c:manualLayout>
          <c:layoutTarget val="inner"/>
          <c:xMode val="edge"/>
          <c:yMode val="edge"/>
          <c:x val="0.44306011669857503"/>
          <c:y val="0.14474622794316072"/>
          <c:w val="0.53521846814734053"/>
          <c:h val="0.81270410590572306"/>
        </c:manualLayout>
      </c:layout>
      <c:barChart>
        <c:barDir val="bar"/>
        <c:grouping val="clustered"/>
        <c:varyColors val="0"/>
        <c:ser>
          <c:idx val="1"/>
          <c:order val="0"/>
          <c:tx>
            <c:strRef>
              <c:f>Autoevaluación!$E$87</c:f>
              <c:strCache>
                <c:ptCount val="1"/>
                <c:pt idx="0">
                  <c:v>F. Movilización de Recursos</c:v>
                </c:pt>
              </c:strCache>
            </c:strRef>
          </c:tx>
          <c:spPr>
            <a:solidFill>
              <a:srgbClr val="DE584E"/>
            </a:solidFill>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Autoevaluación!$E$89:$E$97</c:f>
              <c:strCache>
                <c:ptCount val="9"/>
                <c:pt idx="0">
                  <c:v>1. Diversificación de financiamiento</c:v>
                </c:pt>
                <c:pt idx="1">
                  <c:v>2. Movilización de recursos</c:v>
                </c:pt>
                <c:pt idx="2">
                  <c:v>3. Políticas de selección de donantes</c:v>
                </c:pt>
                <c:pt idx="3">
                  <c:v>4. Apalancamiento de recursos</c:v>
                </c:pt>
                <c:pt idx="4">
                  <c:v>5. Intermediación financiera</c:v>
                </c:pt>
                <c:pt idx="5">
                  <c:v>6. Alianzas gubernamentales e internacionales</c:v>
                </c:pt>
                <c:pt idx="6">
                  <c:v>7. Cumplimiento de acuerdos financieros</c:v>
                </c:pt>
                <c:pt idx="7">
                  <c:v>8. Costos compartidos</c:v>
                </c:pt>
                <c:pt idx="8">
                  <c:v>9. Comunicación con donantes y socios</c:v>
                </c:pt>
              </c:strCache>
            </c:strRef>
          </c:cat>
          <c:val>
            <c:numRef>
              <c:f>Autoevaluación!$F$89:$F$97</c:f>
              <c:numCache>
                <c:formatCode>General</c:formatCode>
                <c:ptCount val="9"/>
              </c:numCache>
            </c:numRef>
          </c:val>
          <c:extLst>
            <c:ext xmlns:c16="http://schemas.microsoft.com/office/drawing/2014/chart" uri="{C3380CC4-5D6E-409C-BE32-E72D297353CC}">
              <c16:uniqueId val="{00000000-FAB5-461A-8442-BC88EDDF18DD}"/>
            </c:ext>
          </c:extLst>
        </c:ser>
        <c:dLbls>
          <c:dLblPos val="outEnd"/>
          <c:showLegendKey val="0"/>
          <c:showVal val="1"/>
          <c:showCatName val="0"/>
          <c:showSerName val="0"/>
          <c:showPercent val="0"/>
          <c:showBubbleSize val="0"/>
        </c:dLbls>
        <c:gapWidth val="25"/>
        <c:axId val="-388636624"/>
        <c:axId val="-388631184"/>
      </c:barChart>
      <c:catAx>
        <c:axId val="-3886366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lang="es-ES" sz="1200" b="0" i="0" u="none" strike="noStrike" kern="1200" baseline="0">
                <a:solidFill>
                  <a:schemeClr val="tx1">
                    <a:lumMod val="65000"/>
                    <a:lumOff val="35000"/>
                  </a:schemeClr>
                </a:solidFill>
                <a:latin typeface="+mn-lt"/>
                <a:ea typeface="+mn-ea"/>
                <a:cs typeface="+mn-cs"/>
              </a:defRPr>
            </a:pPr>
            <a:endParaRPr lang="es-ES"/>
          </a:p>
        </c:txPr>
        <c:crossAx val="-388631184"/>
        <c:crosses val="autoZero"/>
        <c:auto val="1"/>
        <c:lblAlgn val="ctr"/>
        <c:lblOffset val="100"/>
        <c:noMultiLvlLbl val="0"/>
      </c:catAx>
      <c:valAx>
        <c:axId val="-388631184"/>
        <c:scaling>
          <c:orientation val="minMax"/>
        </c:scaling>
        <c:delete val="1"/>
        <c:axPos val="t"/>
        <c:numFmt formatCode="General" sourceLinked="1"/>
        <c:majorTickMark val="none"/>
        <c:minorTickMark val="none"/>
        <c:tickLblPos val="nextTo"/>
        <c:crossAx val="-388636624"/>
        <c:crosses val="autoZero"/>
        <c:crossBetween val="between"/>
      </c:valAx>
      <c:spPr>
        <a:noFill/>
      </c:spPr>
    </c:plotArea>
    <c:plotVisOnly val="1"/>
    <c:dispBlanksAs val="gap"/>
    <c:showDLblsOverMax val="0"/>
    <c:extLst/>
  </c:chart>
  <c:spPr>
    <a:noFill/>
    <a:ln w="9525" cap="flat" cmpd="sng" algn="ctr">
      <a:noFill/>
      <a:round/>
    </a:ln>
    <a:effectLst/>
  </c:spPr>
  <c:txPr>
    <a:bodyPr/>
    <a:lstStyle/>
    <a:p>
      <a:pPr>
        <a:defRPr>
          <a:latin typeface="+mn-lt"/>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92364</xdr:colOff>
      <xdr:row>9</xdr:row>
      <xdr:rowOff>61576</xdr:rowOff>
    </xdr:from>
    <xdr:to>
      <xdr:col>6</xdr:col>
      <xdr:colOff>1662546</xdr:colOff>
      <xdr:row>9</xdr:row>
      <xdr:rowOff>731213</xdr:rowOff>
    </xdr:to>
    <xdr:sp macro="" textlink="">
      <xdr:nvSpPr>
        <xdr:cNvPr id="3" name="Flecha: hacia la izquierda 2">
          <a:extLst>
            <a:ext uri="{FF2B5EF4-FFF2-40B4-BE49-F238E27FC236}">
              <a16:creationId xmlns:a16="http://schemas.microsoft.com/office/drawing/2014/main" id="{D6173C9F-4316-4831-9384-A85561703F13}"/>
            </a:ext>
          </a:extLst>
        </xdr:cNvPr>
        <xdr:cNvSpPr/>
      </xdr:nvSpPr>
      <xdr:spPr>
        <a:xfrm>
          <a:off x="9713577" y="692727"/>
          <a:ext cx="1570182" cy="669637"/>
        </a:xfrm>
        <a:prstGeom prst="leftArrow">
          <a:avLst/>
        </a:prstGeom>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546486</xdr:colOff>
      <xdr:row>0</xdr:row>
      <xdr:rowOff>0</xdr:rowOff>
    </xdr:from>
    <xdr:to>
      <xdr:col>10</xdr:col>
      <xdr:colOff>669636</xdr:colOff>
      <xdr:row>8</xdr:row>
      <xdr:rowOff>277091</xdr:rowOff>
    </xdr:to>
    <xdr:pic>
      <xdr:nvPicPr>
        <xdr:cNvPr id="7" name="Imagen 6">
          <a:extLst>
            <a:ext uri="{FF2B5EF4-FFF2-40B4-BE49-F238E27FC236}">
              <a16:creationId xmlns:a16="http://schemas.microsoft.com/office/drawing/2014/main" id="{23200189-78A4-1B8A-5806-A36CF15A43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486" y="0"/>
          <a:ext cx="17822332" cy="2770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266700</xdr:colOff>
      <xdr:row>4</xdr:row>
      <xdr:rowOff>114979</xdr:rowOff>
    </xdr:from>
    <xdr:to>
      <xdr:col>12</xdr:col>
      <xdr:colOff>685801</xdr:colOff>
      <xdr:row>31</xdr:row>
      <xdr:rowOff>47037</xdr:rowOff>
    </xdr:to>
    <xdr:graphicFrame macro="">
      <xdr:nvGraphicFramePr>
        <xdr:cNvPr id="3"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19</xdr:row>
      <xdr:rowOff>31359</xdr:rowOff>
    </xdr:from>
    <xdr:to>
      <xdr:col>6</xdr:col>
      <xdr:colOff>47625</xdr:colOff>
      <xdr:row>24</xdr:row>
      <xdr:rowOff>114301</xdr:rowOff>
    </xdr:to>
    <xdr:sp macro="" textlink="Cálculos!J12">
      <xdr:nvSpPr>
        <xdr:cNvPr id="4" name="Rectángulo 3">
          <a:extLst>
            <a:ext uri="{FF2B5EF4-FFF2-40B4-BE49-F238E27FC236}">
              <a16:creationId xmlns:a16="http://schemas.microsoft.com/office/drawing/2014/main" id="{00000000-0008-0000-0100-000004000000}"/>
            </a:ext>
          </a:extLst>
        </xdr:cNvPr>
        <xdr:cNvSpPr/>
      </xdr:nvSpPr>
      <xdr:spPr>
        <a:xfrm>
          <a:off x="2622942" y="4045186"/>
          <a:ext cx="2441967" cy="971420"/>
        </a:xfrm>
        <a:prstGeom prst="rect">
          <a:avLst/>
        </a:prstGeom>
        <a:solidFill>
          <a:schemeClr val="accent6">
            <a:lumMod val="75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marL="0" indent="0" algn="ctr"/>
          <a:fld id="{27ACB9CF-E198-4FF5-B1B6-901ED3F78EDD}" type="TxLink">
            <a:rPr lang="en-US" sz="2800" b="1">
              <a:solidFill>
                <a:schemeClr val="bg1"/>
              </a:solidFill>
              <a:latin typeface="+mj-lt"/>
              <a:ea typeface="+mn-ea"/>
              <a:cs typeface="+mn-cs"/>
            </a:rPr>
            <a:pPr marL="0" indent="0" algn="ctr"/>
            <a:t>0.00%</a:t>
          </a:fld>
          <a:endParaRPr lang="es-ES" sz="2800" b="1">
            <a:solidFill>
              <a:schemeClr val="bg1"/>
            </a:solidFill>
            <a:latin typeface="+mj-lt"/>
            <a:ea typeface="+mn-ea"/>
            <a:cs typeface="+mn-cs"/>
          </a:endParaRPr>
        </a:p>
      </xdr:txBody>
    </xdr:sp>
    <xdr:clientData/>
  </xdr:twoCellAnchor>
  <xdr:twoCellAnchor>
    <xdr:from>
      <xdr:col>3</xdr:col>
      <xdr:colOff>95250</xdr:colOff>
      <xdr:row>26</xdr:row>
      <xdr:rowOff>20906</xdr:rowOff>
    </xdr:from>
    <xdr:to>
      <xdr:col>6</xdr:col>
      <xdr:colOff>28575</xdr:colOff>
      <xdr:row>31</xdr:row>
      <xdr:rowOff>59006</xdr:rowOff>
    </xdr:to>
    <xdr:sp macro="" textlink="Cálculos!C11">
      <xdr:nvSpPr>
        <xdr:cNvPr id="5" name="Rectángulo 4">
          <a:extLst>
            <a:ext uri="{FF2B5EF4-FFF2-40B4-BE49-F238E27FC236}">
              <a16:creationId xmlns:a16="http://schemas.microsoft.com/office/drawing/2014/main" id="{00000000-0008-0000-0100-000005000000}"/>
            </a:ext>
          </a:extLst>
        </xdr:cNvPr>
        <xdr:cNvSpPr/>
      </xdr:nvSpPr>
      <xdr:spPr>
        <a:xfrm>
          <a:off x="2603892" y="5278601"/>
          <a:ext cx="2441967" cy="926578"/>
        </a:xfrm>
        <a:prstGeom prst="rect">
          <a:avLst/>
        </a:prstGeom>
        <a:solidFill>
          <a:schemeClr val="accent2">
            <a:lumMod val="60000"/>
            <a:lumOff val="40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marL="0" indent="0" algn="ctr"/>
          <a:fld id="{168E1482-EB87-43CD-B02A-942D156E8AA8}" type="TxLink">
            <a:rPr lang="en-US" sz="2800" b="1">
              <a:solidFill>
                <a:schemeClr val="bg1"/>
              </a:solidFill>
              <a:latin typeface="+mj-lt"/>
              <a:ea typeface="+mn-ea"/>
              <a:cs typeface="+mn-cs"/>
            </a:rPr>
            <a:pPr marL="0" indent="0" algn="ctr"/>
            <a:t>43</a:t>
          </a:fld>
          <a:endParaRPr lang="es-ES" sz="2800" b="1">
            <a:solidFill>
              <a:schemeClr val="bg1"/>
            </a:solidFill>
            <a:latin typeface="+mj-lt"/>
            <a:ea typeface="+mn-ea"/>
            <a:cs typeface="+mn-cs"/>
          </a:endParaRPr>
        </a:p>
      </xdr:txBody>
    </xdr:sp>
    <xdr:clientData/>
  </xdr:twoCellAnchor>
  <xdr:twoCellAnchor>
    <xdr:from>
      <xdr:col>3</xdr:col>
      <xdr:colOff>107645</xdr:colOff>
      <xdr:row>4</xdr:row>
      <xdr:rowOff>88597</xdr:rowOff>
    </xdr:from>
    <xdr:to>
      <xdr:col>6</xdr:col>
      <xdr:colOff>40970</xdr:colOff>
      <xdr:row>11</xdr:row>
      <xdr:rowOff>87593</xdr:rowOff>
    </xdr:to>
    <xdr:sp macro="" textlink="Autoevaluación!E12">
      <xdr:nvSpPr>
        <xdr:cNvPr id="7" name="Rectángulo 6">
          <a:extLst>
            <a:ext uri="{FF2B5EF4-FFF2-40B4-BE49-F238E27FC236}">
              <a16:creationId xmlns:a16="http://schemas.microsoft.com/office/drawing/2014/main" id="{00000000-0008-0000-0100-000007000000}"/>
            </a:ext>
          </a:extLst>
        </xdr:cNvPr>
        <xdr:cNvSpPr/>
      </xdr:nvSpPr>
      <xdr:spPr>
        <a:xfrm>
          <a:off x="2616287" y="1421313"/>
          <a:ext cx="2441967" cy="1258543"/>
        </a:xfrm>
        <a:prstGeom prst="rect">
          <a:avLst/>
        </a:prstGeom>
        <a:solidFill>
          <a:srgbClr val="92D050"/>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marL="0" indent="0" algn="ctr"/>
          <a:fld id="{CEE34ADD-7861-45A5-A87D-6A091CA3C977}" type="TxLink">
            <a:rPr lang="en-US" sz="2800" b="1">
              <a:solidFill>
                <a:schemeClr val="bg1"/>
              </a:solidFill>
              <a:latin typeface="+mj-lt"/>
              <a:ea typeface="+mn-ea"/>
              <a:cs typeface="+mn-cs"/>
            </a:rPr>
            <a:pPr marL="0" indent="0" algn="ctr"/>
            <a:t>Nombre del Fondo Ambiental:</a:t>
          </a:fld>
          <a:endParaRPr lang="en-US" sz="2800" b="1">
            <a:solidFill>
              <a:schemeClr val="bg1"/>
            </a:solidFill>
            <a:latin typeface="+mj-lt"/>
            <a:ea typeface="+mn-ea"/>
            <a:cs typeface="+mn-cs"/>
          </a:endParaRPr>
        </a:p>
      </xdr:txBody>
    </xdr:sp>
    <xdr:clientData/>
  </xdr:twoCellAnchor>
  <xdr:twoCellAnchor>
    <xdr:from>
      <xdr:col>3</xdr:col>
      <xdr:colOff>704850</xdr:colOff>
      <xdr:row>32</xdr:row>
      <xdr:rowOff>0</xdr:rowOff>
    </xdr:from>
    <xdr:to>
      <xdr:col>12</xdr:col>
      <xdr:colOff>390525</xdr:colOff>
      <xdr:row>47</xdr:row>
      <xdr:rowOff>47193</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748195</xdr:colOff>
      <xdr:row>51</xdr:row>
      <xdr:rowOff>106015</xdr:rowOff>
    </xdr:from>
    <xdr:to>
      <xdr:col>8</xdr:col>
      <xdr:colOff>502509</xdr:colOff>
      <xdr:row>70</xdr:row>
      <xdr:rowOff>134216</xdr:rowOff>
    </xdr:to>
    <xdr:graphicFrame macro="">
      <xdr:nvGraphicFramePr>
        <xdr:cNvPr id="9" name="Chart 26" descr="monthly income chart">
          <a:extLst>
            <a:ext uri="{FF2B5EF4-FFF2-40B4-BE49-F238E27FC236}">
              <a16:creationId xmlns:a16="http://schemas.microsoft.com/office/drawing/2014/main" id="{AE741039-B3BD-4029-B5E8-7C7CFE283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7</xdr:col>
      <xdr:colOff>812363</xdr:colOff>
      <xdr:row>51</xdr:row>
      <xdr:rowOff>123354</xdr:rowOff>
    </xdr:from>
    <xdr:to>
      <xdr:col>15</xdr:col>
      <xdr:colOff>570305</xdr:colOff>
      <xdr:row>69</xdr:row>
      <xdr:rowOff>5061</xdr:rowOff>
    </xdr:to>
    <xdr:graphicFrame macro="">
      <xdr:nvGraphicFramePr>
        <xdr:cNvPr id="15"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562223</xdr:colOff>
      <xdr:row>69</xdr:row>
      <xdr:rowOff>110146</xdr:rowOff>
    </xdr:from>
    <xdr:to>
      <xdr:col>8</xdr:col>
      <xdr:colOff>327863</xdr:colOff>
      <xdr:row>87</xdr:row>
      <xdr:rowOff>122852</xdr:rowOff>
    </xdr:to>
    <xdr:graphicFrame macro="">
      <xdr:nvGraphicFramePr>
        <xdr:cNvPr id="16"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37330</xdr:colOff>
      <xdr:row>69</xdr:row>
      <xdr:rowOff>154330</xdr:rowOff>
    </xdr:from>
    <xdr:to>
      <xdr:col>15</xdr:col>
      <xdr:colOff>598217</xdr:colOff>
      <xdr:row>88</xdr:row>
      <xdr:rowOff>37079</xdr:rowOff>
    </xdr:to>
    <xdr:graphicFrame macro="">
      <xdr:nvGraphicFramePr>
        <xdr:cNvPr id="17"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0</xdr:col>
      <xdr:colOff>529973</xdr:colOff>
      <xdr:row>87</xdr:row>
      <xdr:rowOff>147644</xdr:rowOff>
    </xdr:from>
    <xdr:to>
      <xdr:col>8</xdr:col>
      <xdr:colOff>285751</xdr:colOff>
      <xdr:row>106</xdr:row>
      <xdr:rowOff>27677</xdr:rowOff>
    </xdr:to>
    <xdr:graphicFrame macro="">
      <xdr:nvGraphicFramePr>
        <xdr:cNvPr id="18"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546250</xdr:colOff>
      <xdr:row>106</xdr:row>
      <xdr:rowOff>71906</xdr:rowOff>
    </xdr:from>
    <xdr:to>
      <xdr:col>8</xdr:col>
      <xdr:colOff>294441</xdr:colOff>
      <xdr:row>124</xdr:row>
      <xdr:rowOff>124122</xdr:rowOff>
    </xdr:to>
    <xdr:graphicFrame macro="">
      <xdr:nvGraphicFramePr>
        <xdr:cNvPr id="19" name="Chart 22" descr="monthly expenses chart">
          <a:extLst>
            <a:ext uri="{FF2B5EF4-FFF2-40B4-BE49-F238E27FC236}">
              <a16:creationId xmlns:a16="http://schemas.microsoft.com/office/drawing/2014/main" id="{F927B13B-6F18-4497-97DB-99783ECD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109806</xdr:colOff>
      <xdr:row>12</xdr:row>
      <xdr:rowOff>115162</xdr:rowOff>
    </xdr:from>
    <xdr:to>
      <xdr:col>6</xdr:col>
      <xdr:colOff>43131</xdr:colOff>
      <xdr:row>17</xdr:row>
      <xdr:rowOff>105638</xdr:rowOff>
    </xdr:to>
    <xdr:sp macro="" textlink="Autoevaluación!E13">
      <xdr:nvSpPr>
        <xdr:cNvPr id="2" name="Rectángulo 1">
          <a:extLst>
            <a:ext uri="{FF2B5EF4-FFF2-40B4-BE49-F238E27FC236}">
              <a16:creationId xmlns:a16="http://schemas.microsoft.com/office/drawing/2014/main" id="{710F261C-A002-42CD-B1C7-5425EC309306}"/>
            </a:ext>
          </a:extLst>
        </xdr:cNvPr>
        <xdr:cNvSpPr/>
      </xdr:nvSpPr>
      <xdr:spPr>
        <a:xfrm>
          <a:off x="2618448" y="2885121"/>
          <a:ext cx="2441967" cy="878953"/>
        </a:xfrm>
        <a:prstGeom prst="rect">
          <a:avLst/>
        </a:prstGeom>
        <a:solidFill>
          <a:schemeClr val="accent1">
            <a:lumMod val="60000"/>
            <a:lumOff val="40000"/>
          </a:schemeClr>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fld id="{A82D86F4-24D1-46B7-BB09-926D9B3A28C6}" type="TxLink">
            <a:rPr lang="en-US" sz="1200" b="0" i="0" u="none" strike="noStrike">
              <a:solidFill>
                <a:srgbClr val="000000"/>
              </a:solidFill>
              <a:latin typeface="Tw Cen MT"/>
            </a:rPr>
            <a:pPr algn="ctr"/>
            <a:t>Año de Evaluación:</a:t>
          </a:fld>
          <a:endParaRPr lang="en-US"/>
        </a:p>
      </xdr:txBody>
    </xdr:sp>
    <xdr:clientData/>
  </xdr:twoCellAnchor>
  <xdr:twoCellAnchor editAs="absolute">
    <xdr:from>
      <xdr:col>7</xdr:col>
      <xdr:colOff>814931</xdr:colOff>
      <xdr:row>87</xdr:row>
      <xdr:rowOff>86868</xdr:rowOff>
    </xdr:from>
    <xdr:to>
      <xdr:col>15</xdr:col>
      <xdr:colOff>550750</xdr:colOff>
      <xdr:row>105</xdr:row>
      <xdr:rowOff>140254</xdr:rowOff>
    </xdr:to>
    <xdr:graphicFrame macro="">
      <xdr:nvGraphicFramePr>
        <xdr:cNvPr id="6" name="Chart 22" descr="monthly expenses chart">
          <a:extLst>
            <a:ext uri="{FF2B5EF4-FFF2-40B4-BE49-F238E27FC236}">
              <a16:creationId xmlns:a16="http://schemas.microsoft.com/office/drawing/2014/main" id="{EA18E414-64CA-41BF-AF6E-CAAFF04D66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1166407</xdr:rowOff>
    </xdr:from>
    <xdr:to>
      <xdr:col>2</xdr:col>
      <xdr:colOff>795618</xdr:colOff>
      <xdr:row>2</xdr:row>
      <xdr:rowOff>3670560</xdr:rowOff>
    </xdr:to>
    <mc:AlternateContent xmlns:mc="http://schemas.openxmlformats.org/markup-compatibility/2006" xmlns:sle15="http://schemas.microsoft.com/office/drawing/2012/slicer">
      <mc:Choice Requires="sle15">
        <xdr:graphicFrame macro="">
          <xdr:nvGraphicFramePr>
            <xdr:cNvPr id="2" name="Calificación cualitativa">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Calificación cualitativa"/>
            </a:graphicData>
          </a:graphic>
        </xdr:graphicFrame>
      </mc:Choice>
      <mc:Fallback xmlns="">
        <xdr:sp macro="" textlink="">
          <xdr:nvSpPr>
            <xdr:cNvPr id="0" name=""/>
            <xdr:cNvSpPr>
              <a:spLocks noTextEdit="1"/>
            </xdr:cNvSpPr>
          </xdr:nvSpPr>
          <xdr:spPr>
            <a:xfrm>
              <a:off x="0" y="2545977"/>
              <a:ext cx="2476500" cy="2506074"/>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twoCellAnchor editAs="absolute">
    <xdr:from>
      <xdr:col>0</xdr:col>
      <xdr:colOff>0</xdr:colOff>
      <xdr:row>2</xdr:row>
      <xdr:rowOff>3690170</xdr:rowOff>
    </xdr:from>
    <xdr:to>
      <xdr:col>2</xdr:col>
      <xdr:colOff>829236</xdr:colOff>
      <xdr:row>3</xdr:row>
      <xdr:rowOff>1084096</xdr:rowOff>
    </xdr:to>
    <mc:AlternateContent xmlns:mc="http://schemas.openxmlformats.org/markup-compatibility/2006" xmlns:sle15="http://schemas.microsoft.com/office/drawing/2012/slicer">
      <mc:Choice Requires="sle15">
        <xdr:graphicFrame macro="">
          <xdr:nvGraphicFramePr>
            <xdr:cNvPr id="3" name="Área Central">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Área Central"/>
            </a:graphicData>
          </a:graphic>
        </xdr:graphicFrame>
      </mc:Choice>
      <mc:Fallback xmlns="">
        <xdr:sp macro="" textlink="">
          <xdr:nvSpPr>
            <xdr:cNvPr id="0" name=""/>
            <xdr:cNvSpPr>
              <a:spLocks noTextEdit="1"/>
            </xdr:cNvSpPr>
          </xdr:nvSpPr>
          <xdr:spPr>
            <a:xfrm>
              <a:off x="0" y="5071661"/>
              <a:ext cx="2510118" cy="248943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twoCellAnchor editAs="absolute">
    <xdr:from>
      <xdr:col>0</xdr:col>
      <xdr:colOff>0</xdr:colOff>
      <xdr:row>0</xdr:row>
      <xdr:rowOff>0</xdr:rowOff>
    </xdr:from>
    <xdr:to>
      <xdr:col>2</xdr:col>
      <xdr:colOff>816428</xdr:colOff>
      <xdr:row>2</xdr:row>
      <xdr:rowOff>1140632</xdr:rowOff>
    </xdr:to>
    <mc:AlternateContent xmlns:mc="http://schemas.openxmlformats.org/markup-compatibility/2006" xmlns:sle15="http://schemas.microsoft.com/office/drawing/2012/slicer">
      <mc:Choice Requires="sle15">
        <xdr:graphicFrame macro="">
          <xdr:nvGraphicFramePr>
            <xdr:cNvPr id="4" name="Aplicabilidad">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Aplicabilidad"/>
            </a:graphicData>
          </a:graphic>
        </xdr:graphicFrame>
      </mc:Choice>
      <mc:Fallback xmlns="">
        <xdr:sp macro="" textlink="">
          <xdr:nvSpPr>
            <xdr:cNvPr id="0" name=""/>
            <xdr:cNvSpPr>
              <a:spLocks noTextEdit="1"/>
            </xdr:cNvSpPr>
          </xdr:nvSpPr>
          <xdr:spPr>
            <a:xfrm>
              <a:off x="0" y="0"/>
              <a:ext cx="2497310" cy="2520202"/>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de tabla. La segmentación de datos de tabla se admite en Excel 2013 o versiones posteriores.
Si la forma se modificó en una versión anterior de Excel o si el libro se guardó en Excel 2007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onardo%20Garcia\Downloads\05%20Gr&#225;ficos%20Autoevaluaci&#243;n%20Est&#225;ndares%20(Espa&#241;ol-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evalución"/>
    </sheetNames>
    <sheetDataSet>
      <sheetData sheetId="0"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lificación_cualitativa" xr10:uid="{00000000-0013-0000-FFFF-FFFF01000000}" sourceName="Calificación cualitativa">
  <extLst>
    <x:ext xmlns:x15="http://schemas.microsoft.com/office/spreadsheetml/2010/11/main" uri="{2F2917AC-EB37-4324-AD4E-5DD8C200BD13}">
      <x15:tableSlicerCache tableId="1" column="7"/>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Central" xr10:uid="{00000000-0013-0000-FFFF-FFFF02000000}" sourceName="Área Central">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plicabilidad" xr10:uid="{00000000-0013-0000-FFFF-FFFF03000000}" sourceName="Aplicabilidad">
  <extLst>
    <x:ext xmlns:x15="http://schemas.microsoft.com/office/spreadsheetml/2010/11/main" uri="{2F2917AC-EB37-4324-AD4E-5DD8C200BD13}">
      <x15:tableSlicerCache tableId="1" column="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lificación cualitativa" xr10:uid="{00000000-0014-0000-FFFF-FFFF01000000}" cache="SegmentaciónDeDatos_Calificación_cualitativa" caption="Calificación cualitativa" style="SlicerStyleDark1" rowHeight="241300"/>
  <slicer name="Área Central" xr10:uid="{00000000-0014-0000-FFFF-FFFF02000000}" cache="SegmentaciónDeDatos_Área_Central" caption="Área Central" style="SlicerStyleLight3" rowHeight="241300"/>
  <slicer name="Aplicabilidad" xr10:uid="{00000000-0014-0000-FFFF-FFFF03000000}" cache="SegmentaciónDeDatos_Aplicabilidad" caption="Aplicabilidad" style="SlicerStyleLigh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Gobernanza8" displayName="Gobernanza8" ref="E16:H27" totalsRowCount="1" headerRowDxfId="120" dataDxfId="119" totalsRowDxfId="118" totalsRowBorderDxfId="117">
  <autoFilter ref="E16:H26" xr:uid="{00000000-0009-0000-0100-000007000000}"/>
  <tableColumns count="4">
    <tableColumn id="1" xr3:uid="{00000000-0010-0000-0000-000001000000}" name="Estándares" totalsRowLabel="Calificación" dataDxfId="116" totalsRowDxfId="23"/>
    <tableColumn id="2" xr3:uid="{00000000-0010-0000-0000-000002000000}" name="Calificación obtenida (0-3)" totalsRowFunction="custom" dataDxfId="115" totalsRowDxfId="22">
      <totalsRowFormula>IFERROR(ROUND(SUMIF(Gobernanza8[Aplica],"SI",Gobernanza8[Calificación obtenida (0-3)])/(Gobernanza8[[#Totals],[Aplica]]*3)*100,2),"")</totalsRowFormula>
    </tableColumn>
    <tableColumn id="3" xr3:uid="{00000000-0010-0000-0000-000003000000}" name="Aplica" totalsRowFunction="custom" totalsRowDxfId="21">
      <calculatedColumnFormula>IFERROR(IF(AND($E$10="Personalizado",D17="Si Aplica"),"SI",VLOOKUP(A17,Mantenimiento!$F$2:$G$51,2,FALSE)),"NO")</calculatedColumnFormula>
      <totalsRowFormula>COUNTIF(Gobernanza8[Aplica],Mantenimiento!$BG$2)</totalsRowFormula>
    </tableColumn>
    <tableColumn id="4" xr3:uid="{00000000-0010-0000-0000-000004000000}" name="Evaluación Cualitativa" dataDxfId="114" totalsRowDxfId="20">
      <calculatedColumnFormula>IF((AND(Gobernanza8[[#This Row],[Aplica]]="SI",Gobernanza8[[#This Row],[Calificación obtenida (0-3)]]&lt;&gt;FALSE)),VLOOKUP(Gobernanza8[[#This Row],[Calificación obtenida (0-3)]],Mantenimiento!$BI$2:$BJ$5,2,FALSE),"-")</calculatedColumnFormula>
    </tableColumn>
  </tableColumns>
  <tableStyleInfo name="College Budge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ficacia_institucional" displayName="Eficacia_institucional" ref="E30:H39" totalsRowCount="1" headerRowDxfId="113" dataDxfId="112" totalsRowDxfId="111" totalsRowBorderDxfId="110">
  <autoFilter ref="E30:H38" xr:uid="{00000000-0009-0000-0100-000009000000}"/>
  <tableColumns count="4">
    <tableColumn id="1" xr3:uid="{00000000-0010-0000-0100-000001000000}" name="Estándares" totalsRowLabel="Calificación" dataDxfId="109" totalsRowDxfId="19"/>
    <tableColumn id="2" xr3:uid="{00000000-0010-0000-0100-000002000000}" name="Calificación obtenida (0-3)" totalsRowFunction="custom" dataDxfId="108" totalsRowDxfId="18">
      <totalsRowFormula>IFERROR(ROUND(SUMIF(Eficacia_institucional[Aplica],"SI",Eficacia_institucional[Calificación obtenida (0-3)])/(Eficacia_institucional[[#Totals],[Aplica]]*3)*100,2),"")</totalsRowFormula>
    </tableColumn>
    <tableColumn id="3" xr3:uid="{00000000-0010-0000-0100-000003000000}" name="Aplica" totalsRowFunction="custom" dataDxfId="107" totalsRowDxfId="17">
      <calculatedColumnFormula>IFERROR(IF(AND($E$10="Personalizado",D31="Si Aplica"),"SI",VLOOKUP(A31,Mantenimiento!$F$2:$G$51,2,FALSE)),"NO")</calculatedColumnFormula>
      <totalsRowFormula>COUNTIF(Eficacia_institucional[Aplica],Mantenimiento!$BG$2)</totalsRowFormula>
    </tableColumn>
    <tableColumn id="4" xr3:uid="{00000000-0010-0000-0100-000004000000}" name="Evaluación Cualitativa" dataDxfId="106" totalsRowDxfId="16">
      <calculatedColumnFormula>IF((AND(Eficacia_institucional[[#This Row],[Aplica]]="SI",Eficacia_institucional[[#This Row],[Calificación obtenida (0-3)]]&lt;&gt;FALSE)),VLOOKUP(Eficacia_institucional[[#This Row],[Calificación obtenida (0-3)]],Mantenimiento!$BI$2:$BJ$5,2,FALSE),"-")</calculatedColumnFormula>
    </tableColumn>
  </tableColumns>
  <tableStyleInfo name="Monthly Expens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2000000}" name="Programas" displayName="Programas" ref="E42:H55" totalsRowCount="1" headerRowDxfId="105" dataDxfId="104" totalsRowDxfId="103" totalsRowBorderDxfId="102">
  <autoFilter ref="E42:H54" xr:uid="{00000000-0009-0000-0100-00000B000000}"/>
  <tableColumns count="4">
    <tableColumn id="1" xr3:uid="{00000000-0010-0000-0200-000001000000}" name="Estándares" totalsRowLabel="Calificación" dataDxfId="101" totalsRowDxfId="100"/>
    <tableColumn id="2" xr3:uid="{00000000-0010-0000-0200-000002000000}" name="Calificación obtenida (0-3)" totalsRowFunction="custom" dataDxfId="99" totalsRowDxfId="98">
      <totalsRowFormula>IFERROR(ROUND(SUMIF(Programas[Aplica],"SI",Programas[Calificación obtenida (0-3)])/(Programas[[#Totals],[Aplica]]*3)*100,2),"")</totalsRowFormula>
    </tableColumn>
    <tableColumn id="3" xr3:uid="{00000000-0010-0000-0200-000003000000}" name="Aplica" totalsRowFunction="custom" dataDxfId="97" totalsRowDxfId="96">
      <calculatedColumnFormula>IFERROR(IF(AND($E$10="Personalizado",D43="Si Aplica"),"SI",VLOOKUP(A43,Mantenimiento!$V$2:$W$61,2,FALSE)),"NO")</calculatedColumnFormula>
      <totalsRowFormula>COUNTIF(Programas[Aplica],Mantenimiento!$BG$2)</totalsRowFormula>
    </tableColumn>
    <tableColumn id="4" xr3:uid="{00000000-0010-0000-0200-000004000000}" name="Evaluación Cualitativa" dataDxfId="95" totalsRowDxfId="94">
      <calculatedColumnFormula>IF((AND(Programas[[#This Row],[Aplica]]="SI",Programas[[#This Row],[Calificación obtenida (0-3)]]&lt;&gt;FALSE)),VLOOKUP(Programas[[#This Row],[Calificación obtenida (0-3)]],Mantenimiento!$BI$2:$BJ$5,2,FALSE),"-")</calculatedColumnFormula>
    </tableColumn>
  </tableColumns>
  <tableStyleInfo name="Monthly Expens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Administracion" displayName="Administracion" ref="E58:H71" totalsRowCount="1" headerRowDxfId="93" dataDxfId="92" totalsRowDxfId="91" totalsRowBorderDxfId="90">
  <autoFilter ref="E58:H70" xr:uid="{00000000-0009-0000-0100-00000C000000}"/>
  <tableColumns count="4">
    <tableColumn id="1" xr3:uid="{00000000-0010-0000-0300-000001000000}" name="Estándares" totalsRowLabel="Calificación" dataDxfId="89" totalsRowDxfId="15"/>
    <tableColumn id="2" xr3:uid="{00000000-0010-0000-0300-000002000000}" name="Calificación obtenida (0-3)" totalsRowFunction="custom" dataDxfId="88" totalsRowDxfId="14">
      <totalsRowFormula>IFERROR(ROUND(SUMIF(Administracion[Aplica],"SI",Administracion[Calificación obtenida (0-3)])/(Administracion[[#Totals],[Aplica]]*3)*100,2),"")</totalsRowFormula>
    </tableColumn>
    <tableColumn id="3" xr3:uid="{00000000-0010-0000-0300-000003000000}" name="Aplica" totalsRowFunction="custom" dataDxfId="87" totalsRowDxfId="13">
      <calculatedColumnFormula>IFERROR(IF(AND($E$10="Personalizado",D59="Si Aplica"),"SI",VLOOKUP(A59,Mantenimiento!$AD$2:$AE$61,2,FALSE)),"NO")</calculatedColumnFormula>
      <totalsRowFormula>COUNTIF(Administracion[Aplica],Mantenimiento!$BG$2)</totalsRowFormula>
    </tableColumn>
    <tableColumn id="4" xr3:uid="{00000000-0010-0000-0300-000004000000}" name="Evaluación Cualitativa" dataDxfId="86" totalsRowDxfId="12">
      <calculatedColumnFormula>IF((AND(Administracion[[#This Row],[Aplica]]="SI",Administracion[[#This Row],[Calificación obtenida (0-3)]]&lt;&gt;FALSE)),VLOOKUP(Administracion[[#This Row],[Calificación obtenida (0-3)]],Mantenimiento!$BI$2:$BJ$5,2,FALSE),"-")</calculatedColumnFormula>
    </tableColumn>
  </tableColumns>
  <tableStyleInfo name="Monthly Expens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Gestion_de_activos" displayName="Gestion_de_activos" ref="E74:H85" totalsRowCount="1" headerRowDxfId="85" dataDxfId="84" totalsRowDxfId="83" totalsRowBorderDxfId="82">
  <autoFilter ref="E74:H84" xr:uid="{00000000-0009-0000-0100-00000D000000}"/>
  <tableColumns count="4">
    <tableColumn id="1" xr3:uid="{00000000-0010-0000-0400-000001000000}" name="Estándares" totalsRowLabel="Calificación" dataDxfId="81" totalsRowDxfId="11"/>
    <tableColumn id="2" xr3:uid="{00000000-0010-0000-0400-000002000000}" name="Calificación obtenida (0-3)" totalsRowFunction="custom" dataDxfId="80" totalsRowDxfId="10">
      <totalsRowFormula>IFERROR(ROUND(SUMIF(Gestion_de_activos[Aplica],"SI",Gestion_de_activos[Calificación obtenida (0-3)])/(Gestion_de_activos[[#Totals],[Aplica]]*3)*100,2),"")</totalsRowFormula>
    </tableColumn>
    <tableColumn id="3" xr3:uid="{00000000-0010-0000-0400-000003000000}" name="Aplica" totalsRowFunction="custom" dataDxfId="79" totalsRowDxfId="9">
      <calculatedColumnFormula>IFERROR(IF(AND($E$10="Personalizado",D75="Si Aplica"),"SI",VLOOKUP(A75,Mantenimiento!$F$2:$G$51,2,FALSE)),"NO")</calculatedColumnFormula>
      <totalsRowFormula>COUNTIF(Gestion_de_activos[Aplica],Mantenimiento!$BG$2)</totalsRowFormula>
    </tableColumn>
    <tableColumn id="4" xr3:uid="{00000000-0010-0000-0400-000004000000}" name="Evaluación Cualitativa" dataDxfId="78" totalsRowDxfId="8">
      <calculatedColumnFormula>IF((AND(Gestion_de_activos[[#This Row],[Aplica]]="SI",Gestion_de_activos[[#This Row],[Calificación obtenida (0-3)]]&lt;&gt;FALSE)),VLOOKUP(Gestion_de_activos[[#This Row],[Calificación obtenida (0-3)]],Mantenimiento!$BI$2:$BJ$5,2,FALSE),"-")</calculatedColumnFormula>
    </tableColumn>
  </tableColumns>
  <tableStyleInfo name="Monthly Expens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Movilizacion_recursos" displayName="Movilizacion_recursos" ref="E88:H98" totalsRowCount="1" headerRowDxfId="77" dataDxfId="76" totalsRowDxfId="75" totalsRowBorderDxfId="74">
  <autoFilter ref="E88:H97" xr:uid="{00000000-0009-0000-0100-00000E000000}"/>
  <tableColumns count="4">
    <tableColumn id="1" xr3:uid="{00000000-0010-0000-0500-000001000000}" name="Estándares" totalsRowLabel="Calificación" dataDxfId="73" totalsRowDxfId="7"/>
    <tableColumn id="2" xr3:uid="{00000000-0010-0000-0500-000002000000}" name="Calificación obtenida (0-3)" totalsRowFunction="custom" dataDxfId="72" totalsRowDxfId="6">
      <totalsRowFormula>IFERROR(ROUND(SUMIF(Movilizacion_recursos[Aplica],"SI",Movilizacion_recursos[Calificación obtenida (0-3)])/(Movilizacion_recursos[[#Totals],[Aplica]]*3)*100,2),"")</totalsRowFormula>
    </tableColumn>
    <tableColumn id="3" xr3:uid="{00000000-0010-0000-0500-000003000000}" name="Aplica" totalsRowFunction="custom" dataDxfId="71" totalsRowDxfId="5">
      <calculatedColumnFormula>IFERROR(IF(AND($E$10="Personalizado",D89="Si Aplica"),"SI",VLOOKUP(A89,Mantenimiento!$F$2:$G$51,2,FALSE)),"NO")</calculatedColumnFormula>
      <totalsRowFormula>COUNTIF(Movilizacion_recursos[Aplica],Mantenimiento!$BG$2)</totalsRowFormula>
    </tableColumn>
    <tableColumn id="4" xr3:uid="{00000000-0010-0000-0500-000004000000}" name="Evaluación Cualitativa" dataDxfId="70" totalsRowDxfId="4">
      <calculatedColumnFormula>IF((AND(Movilizacion_recursos[[#This Row],[Aplica]]="SI",Movilizacion_recursos[[#This Row],[Calificación obtenida (0-3)]]&lt;&gt;FALSE)),VLOOKUP(Movilizacion_recursos[[#This Row],[Calificación obtenida (0-3)]],Mantenimiento!$BI$2:$BJ$5,2,FALSE),"-")</calculatedColumnFormula>
    </tableColumn>
  </tableColumns>
  <tableStyleInfo name="Monthly Expens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riesgos_salvaguardas" displayName="riesgos_salvaguardas" ref="E101:H109" totalsRowCount="1" headerRowDxfId="69" dataDxfId="68" totalsRowDxfId="67" totalsRowBorderDxfId="66">
  <autoFilter ref="E101:H108" xr:uid="{00000000-0009-0000-0100-00000F000000}"/>
  <tableColumns count="4">
    <tableColumn id="1" xr3:uid="{00000000-0010-0000-0600-000001000000}" name="Estándares" totalsRowLabel="Calificación" dataDxfId="65" totalsRowDxfId="3"/>
    <tableColumn id="2" xr3:uid="{00000000-0010-0000-0600-000002000000}" name="Calificación obtenida (0-3)" totalsRowFunction="custom" dataDxfId="64" totalsRowDxfId="2">
      <totalsRowFormula>IFERROR(ROUND(SUMIF(riesgos_salvaguardas[Aplica],"SI",riesgos_salvaguardas[Calificación obtenida (0-3)])/(riesgos_salvaguardas[[#Totals],[Aplica]]*3)*100,2),"")</totalsRowFormula>
    </tableColumn>
    <tableColumn id="3" xr3:uid="{00000000-0010-0000-0600-000003000000}" name="Aplica" totalsRowFunction="custom" dataDxfId="63" totalsRowDxfId="1">
      <calculatedColumnFormula>IFERROR(IF(AND($E$10="Personalizado",D102="Si Aplica"),"SI",VLOOKUP(A102,Mantenimiento!$F$2:$G$51,2,FALSE)),"NO")</calculatedColumnFormula>
      <totalsRowFormula>COUNTIF(riesgos_salvaguardas[Aplica],Mantenimiento!$BG$2)</totalsRowFormula>
    </tableColumn>
    <tableColumn id="4" xr3:uid="{00000000-0010-0000-0600-000004000000}" name="Evaluación Cualitativa" dataDxfId="62" totalsRowDxfId="0">
      <calculatedColumnFormula>IF((AND(riesgos_salvaguardas[[#This Row],[Aplica]]="SI",riesgos_salvaguardas[[#This Row],[Calificación obtenida (0-3)]]&lt;&gt;FALSE)),VLOOKUP(riesgos_salvaguardas[[#This Row],[Calificación obtenida (0-3)]],Mantenimiento!$BI$2:$BJ$5,2,FALSE),"-")</calculatedColumnFormula>
    </tableColumn>
  </tableColumns>
  <tableStyleInfo name="Monthly Expens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abla1" displayName="Tabla1" ref="D1:K69" totalsRowShown="0" headerRowDxfId="61" dataDxfId="60">
  <autoFilter ref="D1:K69" xr:uid="{00000000-0009-0000-0100-000001000000}"/>
  <tableColumns count="8">
    <tableColumn id="1" xr3:uid="{00000000-0010-0000-0700-000001000000}" name="Calificación" dataDxfId="59">
      <calculatedColumnFormula>VLOOKUP(Tabla1[[#This Row],[Número de estándar de práctica]],Autoevaluación!$E$17:$H$108,2,FALSE)</calculatedColumnFormula>
    </tableColumn>
    <tableColumn id="8" xr3:uid="{00000000-0010-0000-0700-000008000000}" name="Aplicabilidad" dataDxfId="58">
      <calculatedColumnFormula>Autoevaluación!G17</calculatedColumnFormula>
    </tableColumn>
    <tableColumn id="7" xr3:uid="{00000000-0010-0000-0700-000007000000}" name="Calificación cualitativa" dataDxfId="57">
      <calculatedColumnFormula>VLOOKUP(Tabla1[[#This Row],[Número de estándar de práctica]],Autoevaluación!$E$17:$H$108,4,FALSE)</calculatedColumnFormula>
    </tableColumn>
    <tableColumn id="2" xr3:uid="{00000000-0010-0000-0700-000002000000}" name="Área Central" dataDxfId="56"/>
    <tableColumn id="3" xr3:uid="{00000000-0010-0000-0700-000003000000}" name="Número de estándar de práctica" dataDxfId="55"/>
    <tableColumn id="4" xr3:uid="{00000000-0010-0000-0700-000004000000}" name="Texto de Estándar de Práctica" dataDxfId="54"/>
    <tableColumn id="5" xr3:uid="{00000000-0010-0000-0700-000005000000}" name="Consideraciones prácticas" dataDxfId="53"/>
    <tableColumn id="6" xr3:uid="{00000000-0010-0000-0700-000006000000}" name="Recursos Externos" dataDxfId="52"/>
  </tableColumns>
  <tableStyleInfo name="Monthly Expens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Tabla16" displayName="Tabla16" ref="BE1:BE8" totalsRowShown="0" headerRowDxfId="51">
  <tableColumns count="1">
    <tableColumn id="1" xr3:uid="{00000000-0010-0000-0800-000001000000}" name="Selección de estándares"/>
  </tableColumns>
  <tableStyleInfo name="College Budget" showFirstColumn="0" showLastColumn="0" showRowStripes="1" showColumnStripes="0"/>
</table>
</file>

<file path=xl/theme/theme1.xml><?xml version="1.0" encoding="utf-8"?>
<a:theme xmlns:a="http://schemas.openxmlformats.org/drawingml/2006/main" name="Office Theme">
  <a:themeElements>
    <a:clrScheme name="Family">
      <a:dk1>
        <a:sysClr val="windowText" lastClr="000000"/>
      </a:dk1>
      <a:lt1>
        <a:sysClr val="window" lastClr="FFFFFF"/>
      </a:lt1>
      <a:dk2>
        <a:srgbClr val="635C50"/>
      </a:dk2>
      <a:lt2>
        <a:srgbClr val="F5F5F5"/>
      </a:lt2>
      <a:accent1>
        <a:srgbClr val="1EB0D0"/>
      </a:accent1>
      <a:accent2>
        <a:srgbClr val="D93A51"/>
      </a:accent2>
      <a:accent3>
        <a:srgbClr val="67AE3E"/>
      </a:accent3>
      <a:accent4>
        <a:srgbClr val="F58220"/>
      </a:accent4>
      <a:accent5>
        <a:srgbClr val="974792"/>
      </a:accent5>
      <a:accent6>
        <a:srgbClr val="FFCD30"/>
      </a:accent6>
      <a:hlink>
        <a:srgbClr val="74ACDC"/>
      </a:hlink>
      <a:folHlink>
        <a:srgbClr val="974792"/>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S109"/>
  <sheetViews>
    <sheetView tabSelected="1" topLeftCell="C1" zoomScale="70" zoomScaleNormal="70" workbookViewId="0">
      <selection activeCell="F114" sqref="F114"/>
    </sheetView>
  </sheetViews>
  <sheetFormatPr defaultColWidth="25.6328125" defaultRowHeight="24.95" customHeight="1" x14ac:dyDescent="0.3"/>
  <cols>
    <col min="1" max="1" width="14.90625" style="16" hidden="1" customWidth="1"/>
    <col min="2" max="2" width="14.90625" style="4" hidden="1" customWidth="1"/>
    <col min="3" max="3" width="14.90625" style="4" customWidth="1"/>
    <col min="4" max="4" width="33.7265625" style="4" bestFit="1" customWidth="1"/>
    <col min="5" max="5" width="39.6328125" style="3" bestFit="1" customWidth="1"/>
    <col min="6" max="6" width="48.26953125" style="3" customWidth="1"/>
    <col min="7" max="7" width="23.36328125" style="3" bestFit="1" customWidth="1"/>
    <col min="8" max="8" width="46.90625" style="14" customWidth="1"/>
    <col min="9" max="9" width="36.453125" style="14" hidden="1" customWidth="1"/>
    <col min="10" max="10" width="25.6328125" style="3"/>
    <col min="11" max="12" width="15.6328125" style="3" customWidth="1"/>
    <col min="13" max="13" width="16.90625" style="3" bestFit="1" customWidth="1"/>
    <col min="14" max="14" width="25.6328125" style="3"/>
    <col min="15" max="15" width="7.08984375" style="3" bestFit="1" customWidth="1"/>
    <col min="16" max="16384" width="25.6328125" style="3"/>
  </cols>
  <sheetData>
    <row r="9" spans="4:19" ht="24.95" customHeight="1" x14ac:dyDescent="0.3">
      <c r="I9" s="26"/>
    </row>
    <row r="10" spans="4:19" ht="62.35" customHeight="1" x14ac:dyDescent="0.3">
      <c r="E10" s="58" t="s">
        <v>304</v>
      </c>
      <c r="F10" s="58"/>
      <c r="G10" s="14"/>
      <c r="H10" s="34" t="s">
        <v>1</v>
      </c>
      <c r="I10" s="26"/>
      <c r="M10" s="5"/>
      <c r="N10" s="5"/>
      <c r="O10" s="5"/>
      <c r="P10" s="5"/>
      <c r="Q10" s="5"/>
      <c r="R10" s="5"/>
      <c r="S10" s="5"/>
    </row>
    <row r="11" spans="4:19" ht="62.35" customHeight="1" x14ac:dyDescent="0.3">
      <c r="E11" s="4"/>
      <c r="F11" s="4"/>
      <c r="G11" s="4"/>
      <c r="H11" s="4"/>
      <c r="I11" s="26"/>
      <c r="M11" s="5"/>
      <c r="N11" s="5"/>
      <c r="O11" s="5"/>
      <c r="P11" s="5"/>
      <c r="Q11" s="5"/>
      <c r="R11" s="5"/>
      <c r="S11" s="5"/>
    </row>
    <row r="12" spans="4:19" ht="62.35" customHeight="1" x14ac:dyDescent="0.3">
      <c r="E12" s="78" t="s">
        <v>2</v>
      </c>
      <c r="F12" s="78" t="s">
        <v>3</v>
      </c>
      <c r="G12" s="78"/>
      <c r="H12" s="78"/>
      <c r="I12" s="26"/>
      <c r="M12" s="5"/>
      <c r="N12" s="5"/>
      <c r="O12" s="5"/>
      <c r="P12" s="5"/>
      <c r="Q12" s="5"/>
      <c r="R12" s="5"/>
      <c r="S12" s="5"/>
    </row>
    <row r="13" spans="4:19" ht="62.35" customHeight="1" x14ac:dyDescent="0.3">
      <c r="E13" s="79" t="s">
        <v>4</v>
      </c>
      <c r="F13" s="80"/>
      <c r="G13" s="80"/>
      <c r="H13" s="81"/>
      <c r="I13" s="26"/>
      <c r="M13" s="5"/>
      <c r="N13" s="5"/>
      <c r="O13" s="5"/>
      <c r="P13" s="5"/>
      <c r="Q13" s="5"/>
      <c r="R13" s="5"/>
      <c r="S13" s="5"/>
    </row>
    <row r="14" spans="4:19" ht="62.35" customHeight="1" x14ac:dyDescent="0.3">
      <c r="D14" s="3"/>
      <c r="H14" s="3"/>
      <c r="I14" s="26"/>
      <c r="M14" s="5"/>
      <c r="N14" s="5"/>
      <c r="O14" s="5"/>
      <c r="P14" s="5"/>
      <c r="Q14" s="5"/>
      <c r="R14" s="5"/>
      <c r="S14" s="5"/>
    </row>
    <row r="15" spans="4:19" ht="24.8" customHeight="1" x14ac:dyDescent="0.3">
      <c r="D15" s="66" t="str">
        <f>IF($E$10="Personalizado","Complete esta columna","No complete esta columna")</f>
        <v>No complete esta columna</v>
      </c>
      <c r="E15" s="61" t="s">
        <v>5</v>
      </c>
      <c r="F15" s="61"/>
      <c r="G15" s="61"/>
      <c r="H15" s="61"/>
      <c r="I15" s="26"/>
    </row>
    <row r="16" spans="4:19" ht="24.95" customHeight="1" x14ac:dyDescent="0.3">
      <c r="D16" s="66"/>
      <c r="E16" s="35" t="s">
        <v>6</v>
      </c>
      <c r="F16" s="36" t="s">
        <v>7</v>
      </c>
      <c r="G16" s="36" t="s">
        <v>8</v>
      </c>
      <c r="H16" s="35" t="s">
        <v>9</v>
      </c>
      <c r="I16" s="26"/>
      <c r="J16" s="2"/>
      <c r="N16" s="18"/>
    </row>
    <row r="17" spans="1:10" ht="24.95" customHeight="1" x14ac:dyDescent="0.3">
      <c r="A17" s="4" t="str">
        <f t="shared" ref="A17:A26" si="0">CONCATENATE($E$10,"-",B17)</f>
        <v>Pre-registro-Estándar 1</v>
      </c>
      <c r="B17" s="4" t="s">
        <v>10</v>
      </c>
      <c r="D17" s="56"/>
      <c r="E17" s="45" t="s">
        <v>11</v>
      </c>
      <c r="F17" s="55"/>
      <c r="G17" s="46" t="str">
        <f>IFERROR(IF(AND($E$10="Personalizado",D17="Si Aplica"),"SI",VLOOKUP(A17,Mantenimiento!$F$2:$G$51,2,FALSE)),"NO")</f>
        <v>SI</v>
      </c>
      <c r="H17" s="48" t="str">
        <f>IF((AND(Gobernanza8[[#This Row],[Aplica]]="SI",Gobernanza8[[#This Row],[Calificación obtenida (0-3)]]&lt;&gt;FALSE)),VLOOKUP(Gobernanza8[[#This Row],[Calificación obtenida (0-3)]],Mantenimiento!$BI$2:$BJ$5,2,FALSE),"-")</f>
        <v>-</v>
      </c>
      <c r="I17" s="26"/>
      <c r="J17" s="3" t="str">
        <f>IF(AND($E$10="Personalizado",Gobernanza8[[#This Row],[Calificación obtenida (0-3)]]&gt;0,Gobernanza8[[#This Row],[Aplica]]="-"),"No asigne un valor","")</f>
        <v/>
      </c>
    </row>
    <row r="18" spans="1:10" ht="24.95" customHeight="1" x14ac:dyDescent="0.3">
      <c r="A18" s="4" t="str">
        <f t="shared" si="0"/>
        <v>Pre-registro-Estándar 2</v>
      </c>
      <c r="B18" s="4" t="s">
        <v>12</v>
      </c>
      <c r="D18" s="56"/>
      <c r="E18" s="45" t="s">
        <v>13</v>
      </c>
      <c r="F18" s="55"/>
      <c r="G18" s="46" t="str">
        <f>IFERROR(IF(AND($E$10="Personalizado",D18="Si Aplica"),"SI",VLOOKUP(A18,Mantenimiento!$F$2:$G$51,2,FALSE)),"NO")</f>
        <v>SI</v>
      </c>
      <c r="H18" s="48" t="str">
        <f>IF((AND(Gobernanza8[[#This Row],[Aplica]]="SI",Gobernanza8[[#This Row],[Calificación obtenida (0-3)]]&lt;&gt;FALSE)),VLOOKUP(Gobernanza8[[#This Row],[Calificación obtenida (0-3)]],Mantenimiento!$BI$2:$BJ$5,2,FALSE),"-")</f>
        <v>-</v>
      </c>
      <c r="I18" s="26"/>
      <c r="J18" s="3" t="str">
        <f>IF(AND($E$10="Personalizado",Gobernanza8[[#This Row],[Calificación obtenida (0-3)]]&gt;0,Gobernanza8[[#This Row],[Aplica]]="-"),"No asigne un valor","")</f>
        <v/>
      </c>
    </row>
    <row r="19" spans="1:10" ht="24.95" customHeight="1" x14ac:dyDescent="0.3">
      <c r="A19" s="4" t="str">
        <f t="shared" si="0"/>
        <v>Pre-registro-Estándar 3</v>
      </c>
      <c r="B19" s="4" t="s">
        <v>14</v>
      </c>
      <c r="D19" s="56"/>
      <c r="E19" s="45" t="s">
        <v>15</v>
      </c>
      <c r="F19" s="55"/>
      <c r="G19" s="46" t="str">
        <f>IFERROR(IF(AND($E$10="Personalizado",D19="Si Aplica"),"SI",VLOOKUP(A19,Mantenimiento!$F$2:$G$51,2,FALSE)),"NO")</f>
        <v>SI</v>
      </c>
      <c r="H19" s="48" t="str">
        <f>IF((AND(Gobernanza8[[#This Row],[Aplica]]="SI",Gobernanza8[[#This Row],[Calificación obtenida (0-3)]]&lt;&gt;FALSE)),VLOOKUP(Gobernanza8[[#This Row],[Calificación obtenida (0-3)]],Mantenimiento!$BI$2:$BJ$5,2,FALSE),"-")</f>
        <v>-</v>
      </c>
      <c r="I19" s="26"/>
      <c r="J19" s="3" t="str">
        <f>IF(AND($E$10="Personalizado",Gobernanza8[[#This Row],[Calificación obtenida (0-3)]]&gt;0,Gobernanza8[[#This Row],[Aplica]]="-"),"No asigne un valor","")</f>
        <v/>
      </c>
    </row>
    <row r="20" spans="1:10" ht="24.95" customHeight="1" x14ac:dyDescent="0.3">
      <c r="A20" s="4" t="str">
        <f t="shared" si="0"/>
        <v>Pre-registro-Estándar 4</v>
      </c>
      <c r="B20" s="4" t="s">
        <v>16</v>
      </c>
      <c r="D20" s="56"/>
      <c r="E20" s="45" t="s">
        <v>17</v>
      </c>
      <c r="F20" s="55"/>
      <c r="G20" s="46" t="str">
        <f>IFERROR(IF(AND($E$10="Personalizado",D20="Si Aplica"),"SI",VLOOKUP(A20,Mantenimiento!$F$2:$G$51,2,FALSE)),"NO")</f>
        <v>NO</v>
      </c>
      <c r="H20" s="48" t="str">
        <f>IF((AND(Gobernanza8[[#This Row],[Aplica]]="SI",Gobernanza8[[#This Row],[Calificación obtenida (0-3)]]&lt;&gt;FALSE)),VLOOKUP(Gobernanza8[[#This Row],[Calificación obtenida (0-3)]],Mantenimiento!$BI$2:$BJ$5,2,FALSE),"-")</f>
        <v>-</v>
      </c>
      <c r="I20" s="26"/>
      <c r="J20" s="3" t="str">
        <f>IF(AND($E$10="Personalizado",Gobernanza8[[#This Row],[Calificación obtenida (0-3)]]&gt;0,Gobernanza8[[#This Row],[Aplica]]="-"),"No asigne un valor","")</f>
        <v/>
      </c>
    </row>
    <row r="21" spans="1:10" ht="24.95" customHeight="1" x14ac:dyDescent="0.3">
      <c r="A21" s="4" t="str">
        <f t="shared" si="0"/>
        <v>Pre-registro-Estándar 5</v>
      </c>
      <c r="B21" s="4" t="s">
        <v>18</v>
      </c>
      <c r="D21" s="56"/>
      <c r="E21" s="45" t="s">
        <v>19</v>
      </c>
      <c r="F21" s="55"/>
      <c r="G21" s="46" t="str">
        <f>IFERROR(IF(AND($E$10="Personalizado",D21="Si Aplica"),"SI",VLOOKUP(A21,Mantenimiento!$F$2:$G$51,2,FALSE)),"NO")</f>
        <v>SI</v>
      </c>
      <c r="H21" s="48" t="str">
        <f>IF((AND(Gobernanza8[[#This Row],[Aplica]]="SI",Gobernanza8[[#This Row],[Calificación obtenida (0-3)]]&lt;&gt;FALSE)),VLOOKUP(Gobernanza8[[#This Row],[Calificación obtenida (0-3)]],Mantenimiento!$BI$2:$BJ$5,2,FALSE),"-")</f>
        <v>-</v>
      </c>
      <c r="I21" s="26"/>
      <c r="J21" s="3" t="str">
        <f>IF(AND($E$10="Personalizado",Gobernanza8[[#This Row],[Calificación obtenida (0-3)]]&gt;0,Gobernanza8[[#This Row],[Aplica]]="-"),"No asigne un valor","")</f>
        <v/>
      </c>
    </row>
    <row r="22" spans="1:10" ht="24.95" customHeight="1" x14ac:dyDescent="0.3">
      <c r="A22" s="4" t="str">
        <f t="shared" si="0"/>
        <v>Pre-registro-Estándar 6</v>
      </c>
      <c r="B22" s="4" t="s">
        <v>20</v>
      </c>
      <c r="D22" s="56"/>
      <c r="E22" s="45" t="s">
        <v>21</v>
      </c>
      <c r="F22" s="55"/>
      <c r="G22" s="46" t="str">
        <f>IFERROR(IF(AND($E$10="Personalizado",D22="Si Aplica"),"SI",VLOOKUP(A22,Mantenimiento!$F$2:$G$51,2,FALSE)),"NO")</f>
        <v>SI</v>
      </c>
      <c r="H22" s="48" t="str">
        <f>IF((AND(Gobernanza8[[#This Row],[Aplica]]="SI",Gobernanza8[[#This Row],[Calificación obtenida (0-3)]]&lt;&gt;FALSE)),VLOOKUP(Gobernanza8[[#This Row],[Calificación obtenida (0-3)]],Mantenimiento!$BI$2:$BJ$5,2,FALSE),"-")</f>
        <v>-</v>
      </c>
      <c r="I22" s="26"/>
      <c r="J22" s="3" t="str">
        <f>IF(AND($E$10="Personalizado",Gobernanza8[[#This Row],[Calificación obtenida (0-3)]]&gt;0,Gobernanza8[[#This Row],[Aplica]]="-"),"No asigne un valor","")</f>
        <v/>
      </c>
    </row>
    <row r="23" spans="1:10" ht="24.95" customHeight="1" x14ac:dyDescent="0.3">
      <c r="A23" s="4" t="str">
        <f t="shared" si="0"/>
        <v>Pre-registro-Estándar 7</v>
      </c>
      <c r="B23" s="4" t="s">
        <v>22</v>
      </c>
      <c r="D23" s="56"/>
      <c r="E23" s="45" t="s">
        <v>23</v>
      </c>
      <c r="F23" s="55"/>
      <c r="G23" s="46" t="str">
        <f>IFERROR(IF(AND($E$10="Personalizado",D23="Si Aplica"),"SI",VLOOKUP(A23,Mantenimiento!$F$2:$G$51,2,FALSE)),"NO")</f>
        <v>SI</v>
      </c>
      <c r="H23" s="48" t="str">
        <f>IF((AND(Gobernanza8[[#This Row],[Aplica]]="SI",Gobernanza8[[#This Row],[Calificación obtenida (0-3)]]&lt;&gt;FALSE)),VLOOKUP(Gobernanza8[[#This Row],[Calificación obtenida (0-3)]],Mantenimiento!$BI$2:$BJ$5,2,FALSE),"-")</f>
        <v>-</v>
      </c>
      <c r="I23" s="26"/>
      <c r="J23" s="3" t="str">
        <f>IF(AND($E$10="Personalizado",Gobernanza8[[#This Row],[Calificación obtenida (0-3)]]&gt;0,Gobernanza8[[#This Row],[Aplica]]="-"),"No asigne un valor","")</f>
        <v/>
      </c>
    </row>
    <row r="24" spans="1:10" ht="24.95" customHeight="1" x14ac:dyDescent="0.3">
      <c r="A24" s="4" t="str">
        <f t="shared" si="0"/>
        <v>Pre-registro-Estándar 8</v>
      </c>
      <c r="B24" s="4" t="s">
        <v>24</v>
      </c>
      <c r="D24" s="56"/>
      <c r="E24" s="45" t="s">
        <v>25</v>
      </c>
      <c r="F24" s="55"/>
      <c r="G24" s="46" t="str">
        <f>IFERROR(IF(AND($E$10="Personalizado",D24="Si Aplica"),"SI",VLOOKUP(A24,Mantenimiento!$F$2:$G$51,2,FALSE)),"NO")</f>
        <v>NO</v>
      </c>
      <c r="H24" s="48" t="str">
        <f>IF((AND(Gobernanza8[[#This Row],[Aplica]]="SI",Gobernanza8[[#This Row],[Calificación obtenida (0-3)]]&lt;&gt;FALSE)),VLOOKUP(Gobernanza8[[#This Row],[Calificación obtenida (0-3)]],Mantenimiento!$BI$2:$BJ$5,2,FALSE),"-")</f>
        <v>-</v>
      </c>
      <c r="I24" s="26"/>
      <c r="J24" s="3" t="str">
        <f>IF(AND($E$10="Personalizado",Gobernanza8[[#This Row],[Calificación obtenida (0-3)]]&gt;0,Gobernanza8[[#This Row],[Aplica]]="-"),"No asigne un valor","")</f>
        <v/>
      </c>
    </row>
    <row r="25" spans="1:10" ht="24.95" customHeight="1" x14ac:dyDescent="0.3">
      <c r="A25" s="4" t="str">
        <f t="shared" si="0"/>
        <v>Pre-registro-Estándar 9</v>
      </c>
      <c r="B25" s="4" t="s">
        <v>26</v>
      </c>
      <c r="D25" s="56"/>
      <c r="E25" s="45" t="s">
        <v>27</v>
      </c>
      <c r="F25" s="55"/>
      <c r="G25" s="46" t="str">
        <f>IFERROR(IF(AND($E$10="Personalizado",D25="Si Aplica"),"SI",VLOOKUP(A25,Mantenimiento!$F$2:$G$51,2,FALSE)),"NO")</f>
        <v>NO</v>
      </c>
      <c r="H25" s="48" t="str">
        <f>IF((AND(Gobernanza8[[#This Row],[Aplica]]="SI",Gobernanza8[[#This Row],[Calificación obtenida (0-3)]]&lt;&gt;FALSE)),VLOOKUP(Gobernanza8[[#This Row],[Calificación obtenida (0-3)]],Mantenimiento!$BI$2:$BJ$5,2,FALSE),"-")</f>
        <v>-</v>
      </c>
      <c r="I25" s="26"/>
      <c r="J25" s="3" t="str">
        <f>IF(AND($E$10="Personalizado",Gobernanza8[[#This Row],[Calificación obtenida (0-3)]]&gt;0,Gobernanza8[[#This Row],[Aplica]]="-"),"No asigne un valor","")</f>
        <v/>
      </c>
    </row>
    <row r="26" spans="1:10" ht="24.95" customHeight="1" x14ac:dyDescent="0.3">
      <c r="A26" s="4" t="str">
        <f t="shared" si="0"/>
        <v>Pre-registro-Estándar 10</v>
      </c>
      <c r="B26" s="4" t="s">
        <v>28</v>
      </c>
      <c r="D26" s="56"/>
      <c r="E26" s="45" t="s">
        <v>29</v>
      </c>
      <c r="F26" s="55"/>
      <c r="G26" s="46" t="str">
        <f>IFERROR(IF(AND($E$10="Personalizado",D26="Si Aplica"),"SI",VLOOKUP(A26,Mantenimiento!$F$2:$G$51,2,FALSE)),"NO")</f>
        <v>SI</v>
      </c>
      <c r="H26" s="48" t="str">
        <f>IF((AND(Gobernanza8[[#This Row],[Aplica]]="SI",Gobernanza8[[#This Row],[Calificación obtenida (0-3)]]&lt;&gt;FALSE)),VLOOKUP(Gobernanza8[[#This Row],[Calificación obtenida (0-3)]],Mantenimiento!$BI$2:$BJ$5,2,FALSE),"-")</f>
        <v>-</v>
      </c>
      <c r="I26" s="26"/>
      <c r="J26" s="3" t="str">
        <f>IF(AND($E$10="Personalizado",Gobernanza8[[#This Row],[Calificación obtenida (0-3)]]&gt;0,Gobernanza8[[#This Row],[Aplica]]="-"),"No asigne un valor","")</f>
        <v/>
      </c>
    </row>
    <row r="27" spans="1:10" ht="24.95" customHeight="1" x14ac:dyDescent="0.3">
      <c r="A27" s="4"/>
      <c r="E27" s="51" t="s">
        <v>30</v>
      </c>
      <c r="F27" s="51">
        <f>IFERROR(ROUND(SUMIF(Gobernanza8[Aplica],"SI",Gobernanza8[Calificación obtenida (0-3)])/(Gobernanza8[[#Totals],[Aplica]]*3)*100,2),"")</f>
        <v>0</v>
      </c>
      <c r="G27" s="51">
        <f>COUNTIF(Gobernanza8[Aplica],Mantenimiento!$BG$2)</f>
        <v>7</v>
      </c>
      <c r="H27" s="51"/>
      <c r="I27" s="11"/>
      <c r="J27" s="12"/>
    </row>
    <row r="28" spans="1:10" ht="24.95" customHeight="1" x14ac:dyDescent="0.3">
      <c r="A28" s="4"/>
    </row>
    <row r="29" spans="1:10" ht="24.95" customHeight="1" x14ac:dyDescent="0.3">
      <c r="A29" s="4"/>
      <c r="D29" s="66" t="str">
        <f>IF($E$10="Personalizado","Complete esta columna","No complete esta columna")</f>
        <v>No complete esta columna</v>
      </c>
      <c r="E29" s="60" t="s">
        <v>31</v>
      </c>
      <c r="F29" s="60"/>
      <c r="G29" s="60"/>
      <c r="H29" s="60"/>
      <c r="I29" s="21"/>
    </row>
    <row r="30" spans="1:10" ht="24.95" customHeight="1" x14ac:dyDescent="0.35">
      <c r="A30" s="4"/>
      <c r="D30" s="66"/>
      <c r="E30" s="37" t="s">
        <v>6</v>
      </c>
      <c r="F30" s="38" t="s">
        <v>7</v>
      </c>
      <c r="G30" s="38" t="s">
        <v>8</v>
      </c>
      <c r="H30" s="39" t="s">
        <v>9</v>
      </c>
      <c r="I30" s="15"/>
      <c r="J30" s="13"/>
    </row>
    <row r="31" spans="1:10" ht="24.95" customHeight="1" x14ac:dyDescent="0.3">
      <c r="A31" s="4" t="str">
        <f t="shared" ref="A31:A38" si="1">CONCATENATE($E$10,"-",B31)</f>
        <v>Pre-registro-Estándar 1</v>
      </c>
      <c r="B31" s="4" t="s">
        <v>10</v>
      </c>
      <c r="D31" s="56"/>
      <c r="E31" s="45" t="s">
        <v>32</v>
      </c>
      <c r="F31" s="55"/>
      <c r="G31" s="46" t="str">
        <f>IFERROR(IF(AND($E$10="Personalizado",D31="Si Aplica"),"SI",VLOOKUP(A31,Mantenimiento!$F$2:$G$51,2,FALSE)),"NO")</f>
        <v>SI</v>
      </c>
      <c r="H31" s="48" t="str">
        <f>IF((AND(Eficacia_institucional[[#This Row],[Aplica]]="SI",Eficacia_institucional[[#This Row],[Calificación obtenida (0-3)]]&lt;&gt;FALSE)),VLOOKUP(Eficacia_institucional[[#This Row],[Calificación obtenida (0-3)]],Mantenimiento!$BI$2:$BJ$5,2,FALSE),"-")</f>
        <v>-</v>
      </c>
      <c r="I31" s="26"/>
    </row>
    <row r="32" spans="1:10" ht="24.95" customHeight="1" x14ac:dyDescent="0.3">
      <c r="A32" s="4" t="str">
        <f t="shared" si="1"/>
        <v>Pre-registro-Estándar 2</v>
      </c>
      <c r="B32" s="4" t="s">
        <v>12</v>
      </c>
      <c r="D32" s="56"/>
      <c r="E32" s="45" t="s">
        <v>33</v>
      </c>
      <c r="F32" s="55"/>
      <c r="G32" s="46" t="str">
        <f>IFERROR(IF(AND($E$10="Personalizado",D32="Si Aplica"),"SI",VLOOKUP(A32,Mantenimiento!$F$2:$G$51,2,FALSE)),"NO")</f>
        <v>SI</v>
      </c>
      <c r="H32" s="48" t="str">
        <f>IF((AND(Eficacia_institucional[[#This Row],[Aplica]]="SI",Eficacia_institucional[[#This Row],[Calificación obtenida (0-3)]]&lt;&gt;FALSE)),VLOOKUP(Eficacia_institucional[[#This Row],[Calificación obtenida (0-3)]],Mantenimiento!$BI$2:$BJ$5,2,FALSE),"-")</f>
        <v>-</v>
      </c>
      <c r="I32" s="26"/>
    </row>
    <row r="33" spans="1:10" ht="24.95" customHeight="1" x14ac:dyDescent="0.3">
      <c r="A33" s="4" t="str">
        <f t="shared" si="1"/>
        <v>Pre-registro-Estándar 3</v>
      </c>
      <c r="B33" s="4" t="s">
        <v>14</v>
      </c>
      <c r="D33" s="56"/>
      <c r="E33" s="45" t="s">
        <v>34</v>
      </c>
      <c r="F33" s="55"/>
      <c r="G33" s="46" t="str">
        <f>IFERROR(IF(AND($E$10="Personalizado",D33="Si Aplica"),"SI",VLOOKUP(A33,Mantenimiento!$F$2:$G$51,2,FALSE)),"NO")</f>
        <v>SI</v>
      </c>
      <c r="H33" s="48" t="str">
        <f>IF((AND(Eficacia_institucional[[#This Row],[Aplica]]="SI",Eficacia_institucional[[#This Row],[Calificación obtenida (0-3)]]&lt;&gt;FALSE)),VLOOKUP(Eficacia_institucional[[#This Row],[Calificación obtenida (0-3)]],Mantenimiento!$BI$2:$BJ$5,2,FALSE),"-")</f>
        <v>-</v>
      </c>
      <c r="I33" s="26"/>
    </row>
    <row r="34" spans="1:10" ht="24.95" customHeight="1" x14ac:dyDescent="0.3">
      <c r="A34" s="4" t="str">
        <f t="shared" si="1"/>
        <v>Pre-registro-Estándar 4</v>
      </c>
      <c r="B34" s="4" t="s">
        <v>16</v>
      </c>
      <c r="D34" s="56"/>
      <c r="E34" s="45" t="s">
        <v>35</v>
      </c>
      <c r="F34" s="55"/>
      <c r="G34" s="46" t="str">
        <f>IFERROR(IF(AND($E$10="Personalizado",D34="Si Aplica"),"SI",VLOOKUP(A34,Mantenimiento!$F$2:$G$51,2,FALSE)),"NO")</f>
        <v>NO</v>
      </c>
      <c r="H34" s="48" t="str">
        <f>IF((AND(Eficacia_institucional[[#This Row],[Aplica]]="SI",Eficacia_institucional[[#This Row],[Calificación obtenida (0-3)]]&lt;&gt;FALSE)),VLOOKUP(Eficacia_institucional[[#This Row],[Calificación obtenida (0-3)]],Mantenimiento!$BI$2:$BJ$5,2,FALSE),"-")</f>
        <v>-</v>
      </c>
      <c r="I34" s="26"/>
    </row>
    <row r="35" spans="1:10" ht="24.95" customHeight="1" x14ac:dyDescent="0.3">
      <c r="A35" s="4" t="str">
        <f t="shared" si="1"/>
        <v>Pre-registro-Estándar 5</v>
      </c>
      <c r="B35" s="4" t="s">
        <v>18</v>
      </c>
      <c r="D35" s="56"/>
      <c r="E35" s="45" t="s">
        <v>36</v>
      </c>
      <c r="F35" s="55"/>
      <c r="G35" s="46" t="str">
        <f>IFERROR(IF(AND($E$10="Personalizado",D35="Si Aplica"),"SI",VLOOKUP(A35,Mantenimiento!$F$2:$G$51,2,FALSE)),"NO")</f>
        <v>SI</v>
      </c>
      <c r="H35" s="48" t="str">
        <f>IF((AND(Eficacia_institucional[[#This Row],[Aplica]]="SI",Eficacia_institucional[[#This Row],[Calificación obtenida (0-3)]]&lt;&gt;FALSE)),VLOOKUP(Eficacia_institucional[[#This Row],[Calificación obtenida (0-3)]],Mantenimiento!$BI$2:$BJ$5,2,FALSE),"-")</f>
        <v>-</v>
      </c>
      <c r="I35" s="26"/>
    </row>
    <row r="36" spans="1:10" ht="24.95" customHeight="1" x14ac:dyDescent="0.3">
      <c r="A36" s="4" t="str">
        <f t="shared" si="1"/>
        <v>Pre-registro-Estándar 6</v>
      </c>
      <c r="B36" s="4" t="s">
        <v>20</v>
      </c>
      <c r="D36" s="56"/>
      <c r="E36" s="45" t="s">
        <v>37</v>
      </c>
      <c r="F36" s="55"/>
      <c r="G36" s="46" t="str">
        <f>IFERROR(IF(AND($E$10="Personalizado",D36="Si Aplica"),"SI",VLOOKUP(A36,Mantenimiento!$F$2:$G$51,2,FALSE)),"NO")</f>
        <v>SI</v>
      </c>
      <c r="H36" s="48" t="str">
        <f>IF((AND(Eficacia_institucional[[#This Row],[Aplica]]="SI",Eficacia_institucional[[#This Row],[Calificación obtenida (0-3)]]&lt;&gt;FALSE)),VLOOKUP(Eficacia_institucional[[#This Row],[Calificación obtenida (0-3)]],Mantenimiento!$BI$2:$BJ$5,2,FALSE),"-")</f>
        <v>-</v>
      </c>
      <c r="I36" s="26"/>
    </row>
    <row r="37" spans="1:10" ht="24.95" customHeight="1" x14ac:dyDescent="0.3">
      <c r="A37" s="4" t="str">
        <f t="shared" si="1"/>
        <v>Pre-registro-Estándar 7</v>
      </c>
      <c r="B37" s="4" t="s">
        <v>22</v>
      </c>
      <c r="D37" s="56"/>
      <c r="E37" s="45" t="s">
        <v>38</v>
      </c>
      <c r="F37" s="55"/>
      <c r="G37" s="46" t="str">
        <f>IFERROR(IF(AND($E$10="Personalizado",D37="Si Aplica"),"SI",VLOOKUP(A37,Mantenimiento!$F$2:$G$51,2,FALSE)),"NO")</f>
        <v>SI</v>
      </c>
      <c r="H37" s="48" t="str">
        <f>IF((AND(Eficacia_institucional[[#This Row],[Aplica]]="SI",Eficacia_institucional[[#This Row],[Calificación obtenida (0-3)]]&lt;&gt;FALSE)),VLOOKUP(Eficacia_institucional[[#This Row],[Calificación obtenida (0-3)]],Mantenimiento!$BI$2:$BJ$5,2,FALSE),"-")</f>
        <v>-</v>
      </c>
      <c r="I37" s="26"/>
    </row>
    <row r="38" spans="1:10" ht="24.95" customHeight="1" x14ac:dyDescent="0.3">
      <c r="A38" s="4" t="str">
        <f t="shared" si="1"/>
        <v>Pre-registro-Estándar 8</v>
      </c>
      <c r="B38" s="4" t="s">
        <v>24</v>
      </c>
      <c r="D38" s="56"/>
      <c r="E38" s="45" t="s">
        <v>39</v>
      </c>
      <c r="F38" s="55"/>
      <c r="G38" s="46" t="str">
        <f>IFERROR(IF(AND($E$10="Personalizado",D38="Si Aplica"),"SI",VLOOKUP(A38,Mantenimiento!$F$2:$G$51,2,FALSE)),"NO")</f>
        <v>NO</v>
      </c>
      <c r="H38" s="48" t="str">
        <f>IF((AND(Eficacia_institucional[[#This Row],[Aplica]]="SI",Eficacia_institucional[[#This Row],[Calificación obtenida (0-3)]]&lt;&gt;FALSE)),VLOOKUP(Eficacia_institucional[[#This Row],[Calificación obtenida (0-3)]],Mantenimiento!$BI$2:$BJ$5,2,FALSE),"-")</f>
        <v>-</v>
      </c>
      <c r="I38" s="26"/>
    </row>
    <row r="39" spans="1:10" ht="24.95" customHeight="1" x14ac:dyDescent="0.3">
      <c r="A39" s="4"/>
      <c r="D39" s="57"/>
      <c r="E39" s="37" t="s">
        <v>30</v>
      </c>
      <c r="F39" s="37">
        <f>IFERROR(ROUND(SUMIF(Eficacia_institucional[Aplica],"SI",Eficacia_institucional[Calificación obtenida (0-3)])/(Eficacia_institucional[[#Totals],[Aplica]]*3)*100,2),"")</f>
        <v>0</v>
      </c>
      <c r="G39" s="37">
        <f>COUNTIF(Eficacia_institucional[Aplica],Mantenimiento!$BG$2)</f>
        <v>6</v>
      </c>
      <c r="H39" s="37"/>
      <c r="I39" s="11"/>
      <c r="J39" s="11"/>
    </row>
    <row r="40" spans="1:10" ht="24.95" customHeight="1" x14ac:dyDescent="0.3">
      <c r="A40" s="4"/>
    </row>
    <row r="41" spans="1:10" ht="24.95" customHeight="1" x14ac:dyDescent="0.3">
      <c r="A41" s="4"/>
      <c r="D41" s="66" t="str">
        <f>IF($E$10="Personalizado","Complete esta columna","No complete esta columna")</f>
        <v>No complete esta columna</v>
      </c>
      <c r="E41" s="62" t="s">
        <v>40</v>
      </c>
      <c r="F41" s="62"/>
      <c r="G41" s="62"/>
      <c r="H41" s="62"/>
      <c r="I41" s="22"/>
    </row>
    <row r="42" spans="1:10" ht="24.95" customHeight="1" x14ac:dyDescent="0.3">
      <c r="A42" s="4"/>
      <c r="D42" s="66"/>
      <c r="E42" s="40" t="s">
        <v>6</v>
      </c>
      <c r="F42" s="40" t="s">
        <v>7</v>
      </c>
      <c r="G42" s="40" t="s">
        <v>8</v>
      </c>
      <c r="H42" s="40" t="s">
        <v>9</v>
      </c>
      <c r="I42" s="6"/>
    </row>
    <row r="43" spans="1:10" ht="24.95" customHeight="1" x14ac:dyDescent="0.3">
      <c r="A43" s="4" t="str">
        <f t="shared" ref="A43:A54" si="2">CONCATENATE($E$10,"-",B43)</f>
        <v>Pre-registro-Estándar 1</v>
      </c>
      <c r="B43" s="4" t="s">
        <v>10</v>
      </c>
      <c r="D43" s="56"/>
      <c r="E43" s="45" t="s">
        <v>41</v>
      </c>
      <c r="F43" s="55"/>
      <c r="G43" s="46" t="str">
        <f>IFERROR(IF(AND($E$10="Personalizado",D43="Si Aplica"),"SI",VLOOKUP(A43,Mantenimiento!$V$2:$W$61,2,FALSE)),"NO")</f>
        <v>NO</v>
      </c>
      <c r="H43" s="48" t="str">
        <f>IF((AND(Programas[[#This Row],[Aplica]]="SI",Programas[[#This Row],[Calificación obtenida (0-3)]]&lt;&gt;FALSE)),VLOOKUP(Programas[[#This Row],[Calificación obtenida (0-3)]],Mantenimiento!$BI$2:$BJ$5,2,FALSE),"-")</f>
        <v>-</v>
      </c>
      <c r="I43" s="26"/>
    </row>
    <row r="44" spans="1:10" ht="24.95" customHeight="1" x14ac:dyDescent="0.3">
      <c r="A44" s="4" t="str">
        <f t="shared" si="2"/>
        <v>Pre-registro-Estándar 2</v>
      </c>
      <c r="B44" s="4" t="s">
        <v>12</v>
      </c>
      <c r="D44" s="56"/>
      <c r="E44" s="45" t="s">
        <v>42</v>
      </c>
      <c r="F44" s="55"/>
      <c r="G44" s="46" t="str">
        <f>IFERROR(IF(AND($E$10="Personalizado",D44="Si Aplica"),"SI",VLOOKUP(A44,Mantenimiento!$V$2:$W$61,2,FALSE)),"NO")</f>
        <v>NO</v>
      </c>
      <c r="H44" s="48" t="str">
        <f>IF((AND(Programas[[#This Row],[Aplica]]="SI",Programas[[#This Row],[Calificación obtenida (0-3)]]&lt;&gt;FALSE)),VLOOKUP(Programas[[#This Row],[Calificación obtenida (0-3)]],Mantenimiento!$BI$2:$BJ$5,2,FALSE),"-")</f>
        <v>-</v>
      </c>
      <c r="I44" s="26"/>
    </row>
    <row r="45" spans="1:10" ht="24.95" customHeight="1" x14ac:dyDescent="0.3">
      <c r="A45" s="4" t="str">
        <f t="shared" si="2"/>
        <v>Pre-registro-Estándar 3</v>
      </c>
      <c r="B45" s="4" t="s">
        <v>14</v>
      </c>
      <c r="D45" s="56"/>
      <c r="E45" s="45" t="s">
        <v>43</v>
      </c>
      <c r="F45" s="55"/>
      <c r="G45" s="46" t="str">
        <f>IFERROR(IF(AND($E$10="Personalizado",D45="Si Aplica"),"SI",VLOOKUP(A45,Mantenimiento!$V$2:$W$61,2,FALSE)),"NO")</f>
        <v>NO</v>
      </c>
      <c r="H45" s="48" t="str">
        <f>IF((AND(Programas[[#This Row],[Aplica]]="SI",Programas[[#This Row],[Calificación obtenida (0-3)]]&lt;&gt;FALSE)),VLOOKUP(Programas[[#This Row],[Calificación obtenida (0-3)]],Mantenimiento!$BI$2:$BJ$5,2,FALSE),"-")</f>
        <v>-</v>
      </c>
      <c r="I45" s="26"/>
    </row>
    <row r="46" spans="1:10" ht="24.95" customHeight="1" x14ac:dyDescent="0.3">
      <c r="A46" s="4" t="str">
        <f t="shared" si="2"/>
        <v>Pre-registro-Estándar 4</v>
      </c>
      <c r="B46" s="4" t="s">
        <v>16</v>
      </c>
      <c r="D46" s="56"/>
      <c r="E46" s="45" t="s">
        <v>44</v>
      </c>
      <c r="F46" s="55"/>
      <c r="G46" s="46" t="str">
        <f>IFERROR(IF(AND($E$10="Personalizado",D46="Si Aplica"),"SI",VLOOKUP(A46,Mantenimiento!$V$2:$W$61,2,FALSE)),"NO")</f>
        <v>NO</v>
      </c>
      <c r="H46" s="48" t="str">
        <f>IF((AND(Programas[[#This Row],[Aplica]]="SI",Programas[[#This Row],[Calificación obtenida (0-3)]]&lt;&gt;FALSE)),VLOOKUP(Programas[[#This Row],[Calificación obtenida (0-3)]],Mantenimiento!$BI$2:$BJ$5,2,FALSE),"-")</f>
        <v>-</v>
      </c>
      <c r="I46" s="26"/>
    </row>
    <row r="47" spans="1:10" ht="24.95" customHeight="1" x14ac:dyDescent="0.3">
      <c r="A47" s="4" t="str">
        <f t="shared" si="2"/>
        <v>Pre-registro-Estándar 5</v>
      </c>
      <c r="B47" s="4" t="s">
        <v>18</v>
      </c>
      <c r="D47" s="56"/>
      <c r="E47" s="45" t="s">
        <v>45</v>
      </c>
      <c r="F47" s="55"/>
      <c r="G47" s="46" t="str">
        <f>IFERROR(IF(AND($E$10="Personalizado",D47="Si Aplica"),"SI",VLOOKUP(A47,Mantenimiento!$V$2:$W$61,2,FALSE)),"NO")</f>
        <v>NO</v>
      </c>
      <c r="H47" s="48" t="str">
        <f>IF((AND(Programas[[#This Row],[Aplica]]="SI",Programas[[#This Row],[Calificación obtenida (0-3)]]&lt;&gt;FALSE)),VLOOKUP(Programas[[#This Row],[Calificación obtenida (0-3)]],Mantenimiento!$BI$2:$BJ$5,2,FALSE),"-")</f>
        <v>-</v>
      </c>
      <c r="I47" s="26"/>
    </row>
    <row r="48" spans="1:10" ht="24.95" customHeight="1" x14ac:dyDescent="0.3">
      <c r="A48" s="4" t="str">
        <f t="shared" si="2"/>
        <v>Pre-registro-Estándar 6</v>
      </c>
      <c r="B48" s="4" t="s">
        <v>20</v>
      </c>
      <c r="D48" s="56"/>
      <c r="E48" s="45" t="s">
        <v>46</v>
      </c>
      <c r="F48" s="55"/>
      <c r="G48" s="46" t="str">
        <f>IFERROR(IF(AND($E$10="Personalizado",D48="Si Aplica"),"SI",VLOOKUP(A48,Mantenimiento!$V$2:$W$61,2,FALSE)),"NO")</f>
        <v>NO</v>
      </c>
      <c r="H48" s="48" t="str">
        <f>IF((AND(Programas[[#This Row],[Aplica]]="SI",Programas[[#This Row],[Calificación obtenida (0-3)]]&lt;&gt;FALSE)),VLOOKUP(Programas[[#This Row],[Calificación obtenida (0-3)]],Mantenimiento!$BI$2:$BJ$5,2,FALSE),"-")</f>
        <v>-</v>
      </c>
      <c r="I48" s="26"/>
    </row>
    <row r="49" spans="1:9" ht="24.95" customHeight="1" x14ac:dyDescent="0.3">
      <c r="A49" s="4" t="str">
        <f t="shared" si="2"/>
        <v>Pre-registro-Estándar 7</v>
      </c>
      <c r="B49" s="4" t="s">
        <v>22</v>
      </c>
      <c r="D49" s="56"/>
      <c r="E49" s="45" t="s">
        <v>47</v>
      </c>
      <c r="F49" s="55"/>
      <c r="G49" s="46" t="str">
        <f>IFERROR(IF(AND($E$10="Personalizado",D49="Si Aplica"),"SI",VLOOKUP(A49,Mantenimiento!$V$2:$W$61,2,FALSE)),"NO")</f>
        <v>NO</v>
      </c>
      <c r="H49" s="48" t="str">
        <f>IF((AND(Programas[[#This Row],[Aplica]]="SI",Programas[[#This Row],[Calificación obtenida (0-3)]]&lt;&gt;FALSE)),VLOOKUP(Programas[[#This Row],[Calificación obtenida (0-3)]],Mantenimiento!$BI$2:$BJ$5,2,FALSE),"-")</f>
        <v>-</v>
      </c>
      <c r="I49" s="26"/>
    </row>
    <row r="50" spans="1:9" ht="24.95" customHeight="1" x14ac:dyDescent="0.3">
      <c r="A50" s="4" t="str">
        <f t="shared" si="2"/>
        <v>Pre-registro-Estándar 8</v>
      </c>
      <c r="B50" s="4" t="s">
        <v>24</v>
      </c>
      <c r="D50" s="56"/>
      <c r="E50" s="45" t="s">
        <v>48</v>
      </c>
      <c r="F50" s="55"/>
      <c r="G50" s="46" t="str">
        <f>IFERROR(IF(AND($E$10="Personalizado",D50="Si Aplica"),"SI",VLOOKUP(A50,Mantenimiento!$V$2:$W$61,2,FALSE)),"NO")</f>
        <v>NO</v>
      </c>
      <c r="H50" s="48" t="str">
        <f>IF((AND(Programas[[#This Row],[Aplica]]="SI",Programas[[#This Row],[Calificación obtenida (0-3)]]&lt;&gt;FALSE)),VLOOKUP(Programas[[#This Row],[Calificación obtenida (0-3)]],Mantenimiento!$BI$2:$BJ$5,2,FALSE),"-")</f>
        <v>-</v>
      </c>
      <c r="I50" s="26"/>
    </row>
    <row r="51" spans="1:9" ht="24.95" customHeight="1" x14ac:dyDescent="0.3">
      <c r="A51" s="4" t="str">
        <f t="shared" si="2"/>
        <v>Pre-registro-Estándar 9</v>
      </c>
      <c r="B51" s="4" t="s">
        <v>26</v>
      </c>
      <c r="D51" s="56"/>
      <c r="E51" s="45" t="s">
        <v>49</v>
      </c>
      <c r="F51" s="55"/>
      <c r="G51" s="46" t="str">
        <f>IFERROR(IF(AND($E$10="Personalizado",D51="Si Aplica"),"SI",VLOOKUP(A51,Mantenimiento!$V$2:$W$61,2,FALSE)),"NO")</f>
        <v>NO</v>
      </c>
      <c r="H51" s="48" t="str">
        <f>IF((AND(Programas[[#This Row],[Aplica]]="SI",Programas[[#This Row],[Calificación obtenida (0-3)]]&lt;&gt;FALSE)),VLOOKUP(Programas[[#This Row],[Calificación obtenida (0-3)]],Mantenimiento!$BI$2:$BJ$5,2,FALSE),"-")</f>
        <v>-</v>
      </c>
      <c r="I51" s="26"/>
    </row>
    <row r="52" spans="1:9" ht="24.95" customHeight="1" x14ac:dyDescent="0.3">
      <c r="A52" s="4" t="str">
        <f t="shared" si="2"/>
        <v>Pre-registro-Estándar 10</v>
      </c>
      <c r="B52" s="4" t="s">
        <v>28</v>
      </c>
      <c r="D52" s="56"/>
      <c r="E52" s="45" t="s">
        <v>50</v>
      </c>
      <c r="F52" s="55"/>
      <c r="G52" s="46" t="str">
        <f>IFERROR(IF(AND($E$10="Personalizado",D52="Si Aplica"),"SI",VLOOKUP(A52,Mantenimiento!$V$2:$W$61,2,FALSE)),"NO")</f>
        <v>NO</v>
      </c>
      <c r="H52" s="48" t="str">
        <f>IF((AND(Programas[[#This Row],[Aplica]]="SI",Programas[[#This Row],[Calificación obtenida (0-3)]]&lt;&gt;FALSE)),VLOOKUP(Programas[[#This Row],[Calificación obtenida (0-3)]],Mantenimiento!$BI$2:$BJ$5,2,FALSE),"-")</f>
        <v>-</v>
      </c>
      <c r="I52" s="26"/>
    </row>
    <row r="53" spans="1:9" ht="24.95" customHeight="1" x14ac:dyDescent="0.3">
      <c r="A53" s="4" t="str">
        <f t="shared" si="2"/>
        <v>Pre-registro-Estándar 11</v>
      </c>
      <c r="B53" s="4" t="s">
        <v>51</v>
      </c>
      <c r="D53" s="56"/>
      <c r="E53" s="45" t="s">
        <v>52</v>
      </c>
      <c r="F53" s="55"/>
      <c r="G53" s="46" t="str">
        <f>IFERROR(IF(AND($E$10="Personalizado",D53="Si Aplica"),"SI",VLOOKUP(A53,Mantenimiento!$V$2:$W$61,2,FALSE)),"NO")</f>
        <v>NO</v>
      </c>
      <c r="H53" s="48" t="str">
        <f>IF((AND(Programas[[#This Row],[Aplica]]="SI",Programas[[#This Row],[Calificación obtenida (0-3)]]&lt;&gt;FALSE)),VLOOKUP(Programas[[#This Row],[Calificación obtenida (0-3)]],Mantenimiento!$BI$2:$BJ$5,2,FALSE),"-")</f>
        <v>-</v>
      </c>
      <c r="I53" s="26"/>
    </row>
    <row r="54" spans="1:9" ht="24.95" customHeight="1" x14ac:dyDescent="0.3">
      <c r="A54" s="4" t="str">
        <f t="shared" si="2"/>
        <v>Pre-registro-Estándar 12</v>
      </c>
      <c r="B54" s="4" t="s">
        <v>53</v>
      </c>
      <c r="D54" s="56"/>
      <c r="E54" s="45" t="s">
        <v>54</v>
      </c>
      <c r="F54" s="55"/>
      <c r="G54" s="46" t="str">
        <f>IFERROR(IF(AND($E$10="Personalizado",D54="Si Aplica"),"SI",VLOOKUP(A54,Mantenimiento!$V$2:$W$61,2,FALSE)),"NO")</f>
        <v>NO</v>
      </c>
      <c r="H54" s="48" t="str">
        <f>IF((AND(Programas[[#This Row],[Aplica]]="SI",Programas[[#This Row],[Calificación obtenida (0-3)]]&lt;&gt;FALSE)),VLOOKUP(Programas[[#This Row],[Calificación obtenida (0-3)]],Mantenimiento!$BI$2:$BJ$5,2,FALSE),"-")</f>
        <v>-</v>
      </c>
      <c r="I54" s="26"/>
    </row>
    <row r="55" spans="1:9" ht="24.95" customHeight="1" x14ac:dyDescent="0.3">
      <c r="A55" s="4"/>
      <c r="E55" s="40" t="s">
        <v>30</v>
      </c>
      <c r="F55" s="40" t="str">
        <f>IFERROR(ROUND(SUMIF(Programas[Aplica],"SI",Programas[Calificación obtenida (0-3)])/(Programas[[#Totals],[Aplica]]*3)*100,2),"")</f>
        <v/>
      </c>
      <c r="G55" s="40">
        <f>COUNTIF(Programas[Aplica],Mantenimiento!$BG$2)</f>
        <v>0</v>
      </c>
      <c r="H55" s="40"/>
      <c r="I55" s="11"/>
    </row>
    <row r="56" spans="1:9" ht="24.95" customHeight="1" x14ac:dyDescent="0.3">
      <c r="A56" s="4"/>
    </row>
    <row r="57" spans="1:9" ht="24.95" customHeight="1" x14ac:dyDescent="0.3">
      <c r="A57" s="4"/>
      <c r="D57" s="66" t="str">
        <f>IF($E$10="Personalizado","Complete esta columna","No complete esta columna")</f>
        <v>No complete esta columna</v>
      </c>
      <c r="E57" s="63" t="s">
        <v>55</v>
      </c>
      <c r="F57" s="63"/>
      <c r="G57" s="63"/>
      <c r="H57" s="63"/>
      <c r="I57" s="23"/>
    </row>
    <row r="58" spans="1:9" ht="24.95" customHeight="1" x14ac:dyDescent="0.3">
      <c r="A58" s="4"/>
      <c r="D58" s="66"/>
      <c r="E58" s="41" t="s">
        <v>6</v>
      </c>
      <c r="F58" s="41" t="s">
        <v>7</v>
      </c>
      <c r="G58" s="41" t="s">
        <v>8</v>
      </c>
      <c r="H58" s="41" t="s">
        <v>9</v>
      </c>
      <c r="I58" s="7"/>
    </row>
    <row r="59" spans="1:9" ht="24.95" customHeight="1" x14ac:dyDescent="0.3">
      <c r="A59" s="4" t="str">
        <f t="shared" ref="A59:A70" si="3">CONCATENATE($E$10,"-",B59)</f>
        <v>Pre-registro-Estándar 1</v>
      </c>
      <c r="B59" s="4" t="s">
        <v>10</v>
      </c>
      <c r="D59" s="57"/>
      <c r="E59" s="45" t="s">
        <v>56</v>
      </c>
      <c r="F59" s="55"/>
      <c r="G59" s="46" t="str">
        <f>IFERROR(IF(AND($E$10="Personalizado",D59="Si Aplica"),"SI",VLOOKUP(A59,Mantenimiento!$AD$2:$AE$61,2,FALSE)),"NO")</f>
        <v>NO</v>
      </c>
      <c r="H59" s="48" t="str">
        <f>IF((AND(Administracion[[#This Row],[Aplica]]="SI",Administracion[[#This Row],[Calificación obtenida (0-3)]]&lt;&gt;FALSE)),VLOOKUP(Administracion[[#This Row],[Calificación obtenida (0-3)]],Mantenimiento!$BI$2:$BJ$5,2,FALSE),"-")</f>
        <v>-</v>
      </c>
      <c r="I59" s="26"/>
    </row>
    <row r="60" spans="1:9" ht="24.95" customHeight="1" x14ac:dyDescent="0.3">
      <c r="A60" s="4" t="str">
        <f t="shared" si="3"/>
        <v>Pre-registro-Estándar 2</v>
      </c>
      <c r="B60" s="4" t="s">
        <v>12</v>
      </c>
      <c r="D60" s="56"/>
      <c r="E60" s="45" t="s">
        <v>57</v>
      </c>
      <c r="F60" s="55"/>
      <c r="G60" s="46" t="str">
        <f>IFERROR(IF(AND($E$10="Personalizado",D60="Si Aplica"),"SI",VLOOKUP(A60,Mantenimiento!$AD$2:$AE$61,2,FALSE)),"NO")</f>
        <v>SI</v>
      </c>
      <c r="H60" s="48" t="str">
        <f>IF((AND(Administracion[[#This Row],[Aplica]]="SI",Administracion[[#This Row],[Calificación obtenida (0-3)]]&lt;&gt;FALSE)),VLOOKUP(Administracion[[#This Row],[Calificación obtenida (0-3)]],Mantenimiento!$BI$2:$BJ$5,2,FALSE),"-")</f>
        <v>-</v>
      </c>
      <c r="I60" s="26"/>
    </row>
    <row r="61" spans="1:9" ht="24.95" customHeight="1" x14ac:dyDescent="0.3">
      <c r="A61" s="4" t="str">
        <f t="shared" si="3"/>
        <v>Pre-registro-Estándar 3</v>
      </c>
      <c r="B61" s="4" t="s">
        <v>14</v>
      </c>
      <c r="D61" s="56"/>
      <c r="E61" s="45" t="s">
        <v>58</v>
      </c>
      <c r="F61" s="55"/>
      <c r="G61" s="46" t="str">
        <f>IFERROR(IF(AND($E$10="Personalizado",D61="Si Aplica"),"SI",VLOOKUP(A61,Mantenimiento!$AD$2:$AE$61,2,FALSE)),"NO")</f>
        <v>SI</v>
      </c>
      <c r="H61" s="48" t="str">
        <f>IF((AND(Administracion[[#This Row],[Aplica]]="SI",Administracion[[#This Row],[Calificación obtenida (0-3)]]&lt;&gt;FALSE)),VLOOKUP(Administracion[[#This Row],[Calificación obtenida (0-3)]],Mantenimiento!$BI$2:$BJ$5,2,FALSE),"-")</f>
        <v>-</v>
      </c>
      <c r="I61" s="26"/>
    </row>
    <row r="62" spans="1:9" ht="24.95" customHeight="1" x14ac:dyDescent="0.3">
      <c r="A62" s="4" t="str">
        <f t="shared" si="3"/>
        <v>Pre-registro-Estándar 4</v>
      </c>
      <c r="B62" s="4" t="s">
        <v>16</v>
      </c>
      <c r="D62" s="56"/>
      <c r="E62" s="45" t="s">
        <v>59</v>
      </c>
      <c r="F62" s="55"/>
      <c r="G62" s="46" t="str">
        <f>IFERROR(IF(AND($E$10="Personalizado",D62="Si Aplica"),"SI",VLOOKUP(A62,Mantenimiento!$AD$2:$AE$61,2,FALSE)),"NO")</f>
        <v>SI</v>
      </c>
      <c r="H62" s="48" t="str">
        <f>IF((AND(Administracion[[#This Row],[Aplica]]="SI",Administracion[[#This Row],[Calificación obtenida (0-3)]]&lt;&gt;FALSE)),VLOOKUP(Administracion[[#This Row],[Calificación obtenida (0-3)]],Mantenimiento!$BI$2:$BJ$5,2,FALSE),"-")</f>
        <v>-</v>
      </c>
      <c r="I62" s="26"/>
    </row>
    <row r="63" spans="1:9" ht="24.95" customHeight="1" x14ac:dyDescent="0.3">
      <c r="A63" s="4" t="str">
        <f t="shared" si="3"/>
        <v>Pre-registro-Estándar 5</v>
      </c>
      <c r="B63" s="4" t="s">
        <v>18</v>
      </c>
      <c r="D63" s="56"/>
      <c r="E63" s="45" t="s">
        <v>60</v>
      </c>
      <c r="F63" s="55"/>
      <c r="G63" s="46" t="str">
        <f>IFERROR(IF(AND($E$10="Personalizado",D63="Si Aplica"),"SI",VLOOKUP(A63,Mantenimiento!$AD$2:$AE$61,2,FALSE)),"NO")</f>
        <v>SI</v>
      </c>
      <c r="H63" s="48" t="str">
        <f>IF((AND(Administracion[[#This Row],[Aplica]]="SI",Administracion[[#This Row],[Calificación obtenida (0-3)]]&lt;&gt;FALSE)),VLOOKUP(Administracion[[#This Row],[Calificación obtenida (0-3)]],Mantenimiento!$BI$2:$BJ$5,2,FALSE),"-")</f>
        <v>-</v>
      </c>
      <c r="I63" s="26"/>
    </row>
    <row r="64" spans="1:9" ht="24.95" customHeight="1" x14ac:dyDescent="0.3">
      <c r="A64" s="4" t="str">
        <f t="shared" si="3"/>
        <v>Pre-registro-Estándar 6</v>
      </c>
      <c r="B64" s="4" t="s">
        <v>20</v>
      </c>
      <c r="D64" s="56"/>
      <c r="E64" s="45" t="s">
        <v>61</v>
      </c>
      <c r="F64" s="55"/>
      <c r="G64" s="46" t="str">
        <f>IFERROR(IF(AND($E$10="Personalizado",D64="Si Aplica"),"SI",VLOOKUP(A64,Mantenimiento!$AD$2:$AE$61,2,FALSE)),"NO")</f>
        <v>SI</v>
      </c>
      <c r="H64" s="48" t="str">
        <f>IF((AND(Administracion[[#This Row],[Aplica]]="SI",Administracion[[#This Row],[Calificación obtenida (0-3)]]&lt;&gt;FALSE)),VLOOKUP(Administracion[[#This Row],[Calificación obtenida (0-3)]],Mantenimiento!$BI$2:$BJ$5,2,FALSE),"-")</f>
        <v>-</v>
      </c>
      <c r="I64" s="26"/>
    </row>
    <row r="65" spans="1:9" ht="24.95" customHeight="1" x14ac:dyDescent="0.3">
      <c r="A65" s="4" t="str">
        <f t="shared" si="3"/>
        <v>Pre-registro-Estándar 7</v>
      </c>
      <c r="B65" s="4" t="s">
        <v>22</v>
      </c>
      <c r="D65" s="56"/>
      <c r="E65" s="45" t="s">
        <v>62</v>
      </c>
      <c r="F65" s="55"/>
      <c r="G65" s="46" t="str">
        <f>IFERROR(IF(AND($E$10="Personalizado",D65="Si Aplica"),"SI",VLOOKUP(A65,Mantenimiento!$AD$2:$AE$61,2,FALSE)),"NO")</f>
        <v>SI</v>
      </c>
      <c r="H65" s="48" t="str">
        <f>IF((AND(Administracion[[#This Row],[Aplica]]="SI",Administracion[[#This Row],[Calificación obtenida (0-3)]]&lt;&gt;FALSE)),VLOOKUP(Administracion[[#This Row],[Calificación obtenida (0-3)]],Mantenimiento!$BI$2:$BJ$5,2,FALSE),"-")</f>
        <v>-</v>
      </c>
      <c r="I65" s="26"/>
    </row>
    <row r="66" spans="1:9" ht="24.95" customHeight="1" x14ac:dyDescent="0.3">
      <c r="A66" s="4" t="str">
        <f t="shared" si="3"/>
        <v>Pre-registro-Estándar 8</v>
      </c>
      <c r="B66" s="4" t="s">
        <v>24</v>
      </c>
      <c r="D66" s="56"/>
      <c r="E66" s="45" t="s">
        <v>63</v>
      </c>
      <c r="F66" s="55"/>
      <c r="G66" s="46" t="str">
        <f>IFERROR(IF(AND($E$10="Personalizado",D66="Si Aplica"),"SI",VLOOKUP(A66,Mantenimiento!$AD$2:$AE$61,2,FALSE)),"NO")</f>
        <v>SI</v>
      </c>
      <c r="H66" s="48" t="str">
        <f>IF((AND(Administracion[[#This Row],[Aplica]]="SI",Administracion[[#This Row],[Calificación obtenida (0-3)]]&lt;&gt;FALSE)),VLOOKUP(Administracion[[#This Row],[Calificación obtenida (0-3)]],Mantenimiento!$BI$2:$BJ$5,2,FALSE),"-")</f>
        <v>-</v>
      </c>
      <c r="I66" s="26"/>
    </row>
    <row r="67" spans="1:9" ht="24.95" customHeight="1" x14ac:dyDescent="0.3">
      <c r="A67" s="4" t="str">
        <f t="shared" si="3"/>
        <v>Pre-registro-Estándar 9</v>
      </c>
      <c r="B67" s="4" t="s">
        <v>26</v>
      </c>
      <c r="D67" s="56"/>
      <c r="E67" s="45" t="s">
        <v>64</v>
      </c>
      <c r="F67" s="55"/>
      <c r="G67" s="46" t="str">
        <f>IFERROR(IF(AND($E$10="Personalizado",D67="Si Aplica"),"SI",VLOOKUP(A67,Mantenimiento!$AD$2:$AE$61,2,FALSE)),"NO")</f>
        <v>SI</v>
      </c>
      <c r="H67" s="48" t="str">
        <f>IF((AND(Administracion[[#This Row],[Aplica]]="SI",Administracion[[#This Row],[Calificación obtenida (0-3)]]&lt;&gt;FALSE)),VLOOKUP(Administracion[[#This Row],[Calificación obtenida (0-3)]],Mantenimiento!$BI$2:$BJ$5,2,FALSE),"-")</f>
        <v>-</v>
      </c>
      <c r="I67" s="26"/>
    </row>
    <row r="68" spans="1:9" ht="24.95" customHeight="1" x14ac:dyDescent="0.3">
      <c r="A68" s="4" t="str">
        <f t="shared" si="3"/>
        <v>Pre-registro-Estándar 10</v>
      </c>
      <c r="B68" s="4" t="s">
        <v>28</v>
      </c>
      <c r="D68" s="56"/>
      <c r="E68" s="45" t="s">
        <v>65</v>
      </c>
      <c r="F68" s="55"/>
      <c r="G68" s="46" t="str">
        <f>IFERROR(IF(AND($E$10="Personalizado",D68="Si Aplica"),"SI",VLOOKUP(A68,Mantenimiento!$AD$2:$AE$61,2,FALSE)),"NO")</f>
        <v>SI</v>
      </c>
      <c r="H68" s="48" t="str">
        <f>IF((AND(Administracion[[#This Row],[Aplica]]="SI",Administracion[[#This Row],[Calificación obtenida (0-3)]]&lt;&gt;FALSE)),VLOOKUP(Administracion[[#This Row],[Calificación obtenida (0-3)]],Mantenimiento!$BI$2:$BJ$5,2,FALSE),"-")</f>
        <v>-</v>
      </c>
      <c r="I68" s="26"/>
    </row>
    <row r="69" spans="1:9" ht="24.95" customHeight="1" x14ac:dyDescent="0.3">
      <c r="A69" s="4" t="str">
        <f t="shared" si="3"/>
        <v>Pre-registro-Estándar 11</v>
      </c>
      <c r="B69" s="4" t="s">
        <v>51</v>
      </c>
      <c r="D69" s="56"/>
      <c r="E69" s="45" t="s">
        <v>66</v>
      </c>
      <c r="F69" s="55"/>
      <c r="G69" s="46" t="str">
        <f>IFERROR(IF(AND($E$10="Personalizado",D69="Si Aplica"),"SI",VLOOKUP(A69,Mantenimiento!$AD$2:$AE$61,2,FALSE)),"NO")</f>
        <v>SI</v>
      </c>
      <c r="H69" s="48" t="str">
        <f>IF((AND(Administracion[[#This Row],[Aplica]]="SI",Administracion[[#This Row],[Calificación obtenida (0-3)]]&lt;&gt;FALSE)),VLOOKUP(Administracion[[#This Row],[Calificación obtenida (0-3)]],Mantenimiento!$BI$2:$BJ$5,2,FALSE),"-")</f>
        <v>-</v>
      </c>
      <c r="I69" s="26"/>
    </row>
    <row r="70" spans="1:9" ht="24.8" customHeight="1" x14ac:dyDescent="0.3">
      <c r="A70" s="4" t="str">
        <f t="shared" si="3"/>
        <v>Pre-registro-Estándar 12</v>
      </c>
      <c r="B70" s="4" t="s">
        <v>53</v>
      </c>
      <c r="D70" s="56"/>
      <c r="E70" s="45" t="s">
        <v>67</v>
      </c>
      <c r="F70" s="55"/>
      <c r="G70" s="46" t="str">
        <f>IFERROR(IF(AND($E$10="Personalizado",D70="Si Aplica"),"SI",VLOOKUP(A70,Mantenimiento!$AD$2:$AE$61,2,FALSE)),"NO")</f>
        <v>SI</v>
      </c>
      <c r="H70" s="48" t="str">
        <f>IF((AND(Administracion[[#This Row],[Aplica]]="SI",Administracion[[#This Row],[Calificación obtenida (0-3)]]&lt;&gt;FALSE)),VLOOKUP(Administracion[[#This Row],[Calificación obtenida (0-3)]],Mantenimiento!$BI$2:$BJ$5,2,FALSE),"-")</f>
        <v>-</v>
      </c>
      <c r="I70" s="26"/>
    </row>
    <row r="71" spans="1:9" ht="24.8" customHeight="1" x14ac:dyDescent="0.3">
      <c r="A71" s="4"/>
      <c r="E71" s="41" t="s">
        <v>30</v>
      </c>
      <c r="F71" s="41">
        <f>IFERROR(ROUND(SUMIF(Administracion[Aplica],"SI",Administracion[Calificación obtenida (0-3)])/(Administracion[[#Totals],[Aplica]]*3)*100,2),"")</f>
        <v>0</v>
      </c>
      <c r="G71" s="41">
        <f>COUNTIF(Administracion[Aplica],Mantenimiento!$BG$2)</f>
        <v>11</v>
      </c>
      <c r="H71" s="41"/>
      <c r="I71" s="11"/>
    </row>
    <row r="72" spans="1:9" ht="24.95" customHeight="1" x14ac:dyDescent="0.3">
      <c r="A72" s="4"/>
    </row>
    <row r="73" spans="1:9" ht="24.95" customHeight="1" x14ac:dyDescent="0.3">
      <c r="A73" s="4"/>
      <c r="D73" s="66" t="str">
        <f>IF($E$10="Personalizado","Complete esta columna","No complete esta columna")</f>
        <v>No complete esta columna</v>
      </c>
      <c r="E73" s="64" t="s">
        <v>68</v>
      </c>
      <c r="F73" s="64"/>
      <c r="G73" s="64"/>
      <c r="H73" s="64"/>
      <c r="I73" s="24"/>
    </row>
    <row r="74" spans="1:9" ht="24.95" customHeight="1" x14ac:dyDescent="0.3">
      <c r="A74" s="4"/>
      <c r="D74" s="66"/>
      <c r="E74" s="42" t="s">
        <v>6</v>
      </c>
      <c r="F74" s="42" t="s">
        <v>7</v>
      </c>
      <c r="G74" s="42" t="s">
        <v>8</v>
      </c>
      <c r="H74" s="42" t="s">
        <v>9</v>
      </c>
      <c r="I74" s="8"/>
    </row>
    <row r="75" spans="1:9" ht="24.95" customHeight="1" x14ac:dyDescent="0.3">
      <c r="A75" s="4" t="str">
        <f t="shared" ref="A75:A84" si="4">CONCATENATE($E$10,"-",B75)</f>
        <v>Pre-registro-Estándar 1</v>
      </c>
      <c r="B75" s="4" t="s">
        <v>10</v>
      </c>
      <c r="D75" s="56"/>
      <c r="E75" s="45" t="s">
        <v>69</v>
      </c>
      <c r="F75" s="55"/>
      <c r="G75" s="46" t="str">
        <f>IFERROR(IF(AND($E$10="Personalizado",D75="Si Aplica"),"SI",VLOOKUP(A75,Mantenimiento!$F$2:$G$51,2,FALSE)),"NO")</f>
        <v>SI</v>
      </c>
      <c r="H75" s="48" t="str">
        <f>IF((AND(Gestion_de_activos[[#This Row],[Aplica]]="SI",Gestion_de_activos[[#This Row],[Calificación obtenida (0-3)]]&lt;&gt;FALSE)),VLOOKUP(Gestion_de_activos[[#This Row],[Calificación obtenida (0-3)]],Mantenimiento!$BI$2:$BJ$5,2,FALSE),"-")</f>
        <v>-</v>
      </c>
      <c r="I75" s="26"/>
    </row>
    <row r="76" spans="1:9" ht="24.95" customHeight="1" x14ac:dyDescent="0.3">
      <c r="A76" s="4" t="str">
        <f t="shared" si="4"/>
        <v>Pre-registro-Estándar 2</v>
      </c>
      <c r="B76" s="4" t="s">
        <v>12</v>
      </c>
      <c r="D76" s="56"/>
      <c r="E76" s="45" t="s">
        <v>70</v>
      </c>
      <c r="F76" s="55"/>
      <c r="G76" s="46" t="str">
        <f>IFERROR(IF(AND($E$10="Personalizado",D76="Si Aplica"),"SI",VLOOKUP(A76,Mantenimiento!$F$2:$G$51,2,FALSE)),"NO")</f>
        <v>SI</v>
      </c>
      <c r="H76" s="48" t="str">
        <f>IF((AND(Gestion_de_activos[[#This Row],[Aplica]]="SI",Gestion_de_activos[[#This Row],[Calificación obtenida (0-3)]]&lt;&gt;FALSE)),VLOOKUP(Gestion_de_activos[[#This Row],[Calificación obtenida (0-3)]],Mantenimiento!$BI$2:$BJ$5,2,FALSE),"-")</f>
        <v>-</v>
      </c>
      <c r="I76" s="26"/>
    </row>
    <row r="77" spans="1:9" ht="24.95" customHeight="1" x14ac:dyDescent="0.3">
      <c r="A77" s="4" t="str">
        <f t="shared" si="4"/>
        <v>Pre-registro-Estándar 3</v>
      </c>
      <c r="B77" s="4" t="s">
        <v>14</v>
      </c>
      <c r="D77" s="56"/>
      <c r="E77" s="45" t="s">
        <v>71</v>
      </c>
      <c r="F77" s="55"/>
      <c r="G77" s="46" t="str">
        <f>IFERROR(IF(AND($E$10="Personalizado",D77="Si Aplica"),"SI",VLOOKUP(A77,Mantenimiento!$F$2:$G$51,2,FALSE)),"NO")</f>
        <v>SI</v>
      </c>
      <c r="H77" s="48" t="str">
        <f>IF((AND(Gestion_de_activos[[#This Row],[Aplica]]="SI",Gestion_de_activos[[#This Row],[Calificación obtenida (0-3)]]&lt;&gt;FALSE)),VLOOKUP(Gestion_de_activos[[#This Row],[Calificación obtenida (0-3)]],Mantenimiento!$BI$2:$BJ$5,2,FALSE),"-")</f>
        <v>-</v>
      </c>
      <c r="I77" s="26"/>
    </row>
    <row r="78" spans="1:9" ht="24.95" customHeight="1" x14ac:dyDescent="0.3">
      <c r="A78" s="4" t="str">
        <f t="shared" si="4"/>
        <v>Pre-registro-Estándar 4</v>
      </c>
      <c r="B78" s="4" t="s">
        <v>16</v>
      </c>
      <c r="D78" s="56"/>
      <c r="E78" s="45" t="s">
        <v>72</v>
      </c>
      <c r="F78" s="55"/>
      <c r="G78" s="46" t="str">
        <f>IFERROR(IF(AND($E$10="Personalizado",D78="Si Aplica"),"SI",VLOOKUP(A78,Mantenimiento!$F$2:$G$51,2,FALSE)),"NO")</f>
        <v>NO</v>
      </c>
      <c r="H78" s="48" t="str">
        <f>IF((AND(Gestion_de_activos[[#This Row],[Aplica]]="SI",Gestion_de_activos[[#This Row],[Calificación obtenida (0-3)]]&lt;&gt;FALSE)),VLOOKUP(Gestion_de_activos[[#This Row],[Calificación obtenida (0-3)]],Mantenimiento!$BI$2:$BJ$5,2,FALSE),"-")</f>
        <v>-</v>
      </c>
      <c r="I78" s="26"/>
    </row>
    <row r="79" spans="1:9" ht="24.95" customHeight="1" x14ac:dyDescent="0.3">
      <c r="A79" s="4" t="str">
        <f t="shared" si="4"/>
        <v>Pre-registro-Estándar 5</v>
      </c>
      <c r="B79" s="4" t="s">
        <v>18</v>
      </c>
      <c r="D79" s="56"/>
      <c r="E79" s="45" t="s">
        <v>73</v>
      </c>
      <c r="F79" s="55"/>
      <c r="G79" s="46" t="str">
        <f>IFERROR(IF(AND($E$10="Personalizado",D79="Si Aplica"),"SI",VLOOKUP(A79,Mantenimiento!$F$2:$G$51,2,FALSE)),"NO")</f>
        <v>SI</v>
      </c>
      <c r="H79" s="48" t="str">
        <f>IF((AND(Gestion_de_activos[[#This Row],[Aplica]]="SI",Gestion_de_activos[[#This Row],[Calificación obtenida (0-3)]]&lt;&gt;FALSE)),VLOOKUP(Gestion_de_activos[[#This Row],[Calificación obtenida (0-3)]],Mantenimiento!$BI$2:$BJ$5,2,FALSE),"-")</f>
        <v>-</v>
      </c>
      <c r="I79" s="26"/>
    </row>
    <row r="80" spans="1:9" ht="24.95" customHeight="1" x14ac:dyDescent="0.3">
      <c r="A80" s="4" t="str">
        <f t="shared" si="4"/>
        <v>Pre-registro-Estándar 6</v>
      </c>
      <c r="B80" s="4" t="s">
        <v>20</v>
      </c>
      <c r="D80" s="56"/>
      <c r="E80" s="45" t="s">
        <v>74</v>
      </c>
      <c r="F80" s="55"/>
      <c r="G80" s="46" t="str">
        <f>IFERROR(IF(AND($E$10="Personalizado",D80="Si Aplica"),"SI",VLOOKUP(A80,Mantenimiento!$F$2:$G$51,2,FALSE)),"NO")</f>
        <v>SI</v>
      </c>
      <c r="H80" s="48" t="str">
        <f>IF((AND(Gestion_de_activos[[#This Row],[Aplica]]="SI",Gestion_de_activos[[#This Row],[Calificación obtenida (0-3)]]&lt;&gt;FALSE)),VLOOKUP(Gestion_de_activos[[#This Row],[Calificación obtenida (0-3)]],Mantenimiento!$BI$2:$BJ$5,2,FALSE),"-")</f>
        <v>-</v>
      </c>
      <c r="I80" s="26"/>
    </row>
    <row r="81" spans="1:9" ht="24.95" customHeight="1" x14ac:dyDescent="0.3">
      <c r="A81" s="4" t="str">
        <f t="shared" si="4"/>
        <v>Pre-registro-Estándar 7</v>
      </c>
      <c r="B81" s="4" t="s">
        <v>22</v>
      </c>
      <c r="D81" s="56"/>
      <c r="E81" s="45" t="s">
        <v>75</v>
      </c>
      <c r="F81" s="55"/>
      <c r="G81" s="46" t="str">
        <f>IFERROR(IF(AND($E$10="Personalizado",D81="Si Aplica"),"SI",VLOOKUP(A81,Mantenimiento!$F$2:$G$51,2,FALSE)),"NO")</f>
        <v>SI</v>
      </c>
      <c r="H81" s="48" t="str">
        <f>IF((AND(Gestion_de_activos[[#This Row],[Aplica]]="SI",Gestion_de_activos[[#This Row],[Calificación obtenida (0-3)]]&lt;&gt;FALSE)),VLOOKUP(Gestion_de_activos[[#This Row],[Calificación obtenida (0-3)]],Mantenimiento!$BI$2:$BJ$5,2,FALSE),"-")</f>
        <v>-</v>
      </c>
      <c r="I81" s="26"/>
    </row>
    <row r="82" spans="1:9" ht="24.95" customHeight="1" x14ac:dyDescent="0.3">
      <c r="A82" s="4" t="str">
        <f t="shared" si="4"/>
        <v>Pre-registro-Estándar 8</v>
      </c>
      <c r="B82" s="4" t="s">
        <v>24</v>
      </c>
      <c r="D82" s="56"/>
      <c r="E82" s="45" t="s">
        <v>76</v>
      </c>
      <c r="F82" s="55"/>
      <c r="G82" s="46" t="str">
        <f>IFERROR(IF(AND($E$10="Personalizado",D82="Si Aplica"),"SI",VLOOKUP(A82,Mantenimiento!$F$2:$G$51,2,FALSE)),"NO")</f>
        <v>NO</v>
      </c>
      <c r="H82" s="48" t="str">
        <f>IF((AND(Gestion_de_activos[[#This Row],[Aplica]]="SI",Gestion_de_activos[[#This Row],[Calificación obtenida (0-3)]]&lt;&gt;FALSE)),VLOOKUP(Gestion_de_activos[[#This Row],[Calificación obtenida (0-3)]],Mantenimiento!$BI$2:$BJ$5,2,FALSE),"-")</f>
        <v>-</v>
      </c>
      <c r="I82" s="26"/>
    </row>
    <row r="83" spans="1:9" ht="24.95" customHeight="1" x14ac:dyDescent="0.3">
      <c r="A83" s="4" t="str">
        <f t="shared" si="4"/>
        <v>Pre-registro-Estándar 9</v>
      </c>
      <c r="B83" s="4" t="s">
        <v>26</v>
      </c>
      <c r="D83" s="56"/>
      <c r="E83" s="45" t="s">
        <v>77</v>
      </c>
      <c r="F83" s="55"/>
      <c r="G83" s="46" t="str">
        <f>IFERROR(IF(AND($E$10="Personalizado",D83="Si Aplica"),"SI",VLOOKUP(A83,Mantenimiento!$F$2:$G$51,2,FALSE)),"NO")</f>
        <v>NO</v>
      </c>
      <c r="H83" s="48" t="str">
        <f>IF((AND(Gestion_de_activos[[#This Row],[Aplica]]="SI",Gestion_de_activos[[#This Row],[Calificación obtenida (0-3)]]&lt;&gt;FALSE)),VLOOKUP(Gestion_de_activos[[#This Row],[Calificación obtenida (0-3)]],Mantenimiento!$BI$2:$BJ$5,2,FALSE),"-")</f>
        <v>-</v>
      </c>
      <c r="I83" s="26"/>
    </row>
    <row r="84" spans="1:9" ht="24.95" customHeight="1" x14ac:dyDescent="0.3">
      <c r="A84" s="4" t="str">
        <f t="shared" si="4"/>
        <v>Pre-registro-Estándar 10</v>
      </c>
      <c r="B84" s="4" t="s">
        <v>28</v>
      </c>
      <c r="D84" s="56"/>
      <c r="E84" s="45" t="s">
        <v>78</v>
      </c>
      <c r="F84" s="55"/>
      <c r="G84" s="46" t="str">
        <f>IFERROR(IF(AND($E$10="Personalizado",D84="Si Aplica"),"SI",VLOOKUP(A84,Mantenimiento!$F$2:$G$51,2,FALSE)),"NO")</f>
        <v>SI</v>
      </c>
      <c r="H84" s="48" t="str">
        <f>IF((AND(Gestion_de_activos[[#This Row],[Aplica]]="SI",Gestion_de_activos[[#This Row],[Calificación obtenida (0-3)]]&lt;&gt;FALSE)),VLOOKUP(Gestion_de_activos[[#This Row],[Calificación obtenida (0-3)]],Mantenimiento!$BI$2:$BJ$5,2,FALSE),"-")</f>
        <v>-</v>
      </c>
      <c r="I84" s="26"/>
    </row>
    <row r="85" spans="1:9" ht="24.95" customHeight="1" x14ac:dyDescent="0.3">
      <c r="A85" s="4"/>
      <c r="E85" s="42" t="s">
        <v>30</v>
      </c>
      <c r="F85" s="42">
        <f>IFERROR(ROUND(SUMIF(Gestion_de_activos[Aplica],"SI",Gestion_de_activos[Calificación obtenida (0-3)])/(Gestion_de_activos[[#Totals],[Aplica]]*3)*100,2),"")</f>
        <v>0</v>
      </c>
      <c r="G85" s="42">
        <f>COUNTIF(Gestion_de_activos[Aplica],Mantenimiento!$BG$2)</f>
        <v>7</v>
      </c>
      <c r="H85" s="42"/>
      <c r="I85" s="11"/>
    </row>
    <row r="86" spans="1:9" ht="24.95" customHeight="1" x14ac:dyDescent="0.3">
      <c r="A86" s="4"/>
    </row>
    <row r="87" spans="1:9" ht="24.95" customHeight="1" x14ac:dyDescent="0.3">
      <c r="A87" s="4"/>
      <c r="D87" s="66" t="str">
        <f>IF($E$10="Personalizado","Complete esta columna","No complete esta columna")</f>
        <v>No complete esta columna</v>
      </c>
      <c r="E87" s="65" t="s">
        <v>79</v>
      </c>
      <c r="F87" s="65"/>
      <c r="G87" s="65"/>
      <c r="H87" s="65"/>
      <c r="I87" s="25"/>
    </row>
    <row r="88" spans="1:9" ht="24.95" customHeight="1" x14ac:dyDescent="0.3">
      <c r="A88" s="4"/>
      <c r="D88" s="66"/>
      <c r="E88" s="43" t="s">
        <v>6</v>
      </c>
      <c r="F88" s="43" t="s">
        <v>7</v>
      </c>
      <c r="G88" s="43" t="s">
        <v>8</v>
      </c>
      <c r="H88" s="43" t="s">
        <v>9</v>
      </c>
      <c r="I88" s="9"/>
    </row>
    <row r="89" spans="1:9" ht="24.95" customHeight="1" x14ac:dyDescent="0.3">
      <c r="A89" s="4" t="str">
        <f t="shared" ref="A89:A97" si="5">CONCATENATE($E$10,"-",B89)</f>
        <v>Pre-registro-Estándar 1</v>
      </c>
      <c r="B89" s="4" t="s">
        <v>10</v>
      </c>
      <c r="D89" s="56"/>
      <c r="E89" s="45" t="s">
        <v>80</v>
      </c>
      <c r="F89" s="55"/>
      <c r="G89" s="46" t="str">
        <f>IFERROR(IF(AND($E$10="Personalizado",D89="Si Aplica"),"SI",VLOOKUP(A89,Mantenimiento!$F$2:$G$51,2,FALSE)),"NO")</f>
        <v>SI</v>
      </c>
      <c r="H89" s="48" t="str">
        <f>IF((AND(Movilizacion_recursos[[#This Row],[Aplica]]="SI",Movilizacion_recursos[[#This Row],[Calificación obtenida (0-3)]]&lt;&gt;FALSE)),VLOOKUP(Movilizacion_recursos[[#This Row],[Calificación obtenida (0-3)]],Mantenimiento!$BI$2:$BJ$5,2,FALSE),"-")</f>
        <v>-</v>
      </c>
      <c r="I89" s="26"/>
    </row>
    <row r="90" spans="1:9" ht="24.95" customHeight="1" x14ac:dyDescent="0.3">
      <c r="A90" s="4" t="str">
        <f t="shared" si="5"/>
        <v>Pre-registro-Estándar 2</v>
      </c>
      <c r="B90" s="4" t="s">
        <v>12</v>
      </c>
      <c r="D90" s="56"/>
      <c r="E90" s="45" t="s">
        <v>81</v>
      </c>
      <c r="F90" s="55"/>
      <c r="G90" s="46" t="str">
        <f>IFERROR(IF(AND($E$10="Personalizado",D90="Si Aplica"),"SI",VLOOKUP(A90,Mantenimiento!$F$2:$G$51,2,FALSE)),"NO")</f>
        <v>SI</v>
      </c>
      <c r="H90" s="48" t="str">
        <f>IF((AND(Movilizacion_recursos[[#This Row],[Aplica]]="SI",Movilizacion_recursos[[#This Row],[Calificación obtenida (0-3)]]&lt;&gt;FALSE)),VLOOKUP(Movilizacion_recursos[[#This Row],[Calificación obtenida (0-3)]],Mantenimiento!$BI$2:$BJ$5,2,FALSE),"-")</f>
        <v>-</v>
      </c>
      <c r="I90" s="26"/>
    </row>
    <row r="91" spans="1:9" ht="24.95" customHeight="1" x14ac:dyDescent="0.3">
      <c r="A91" s="4" t="str">
        <f t="shared" si="5"/>
        <v>Pre-registro-Estándar 3</v>
      </c>
      <c r="B91" s="4" t="s">
        <v>14</v>
      </c>
      <c r="D91" s="56"/>
      <c r="E91" s="45" t="s">
        <v>82</v>
      </c>
      <c r="F91" s="55"/>
      <c r="G91" s="46" t="str">
        <f>IFERROR(IF(AND($E$10="Personalizado",D91="Si Aplica"),"SI",VLOOKUP(A91,Mantenimiento!$F$2:$G$51,2,FALSE)),"NO")</f>
        <v>SI</v>
      </c>
      <c r="H91" s="48" t="str">
        <f>IF((AND(Movilizacion_recursos[[#This Row],[Aplica]]="SI",Movilizacion_recursos[[#This Row],[Calificación obtenida (0-3)]]&lt;&gt;FALSE)),VLOOKUP(Movilizacion_recursos[[#This Row],[Calificación obtenida (0-3)]],Mantenimiento!$BI$2:$BJ$5,2,FALSE),"-")</f>
        <v>-</v>
      </c>
      <c r="I91" s="26"/>
    </row>
    <row r="92" spans="1:9" ht="24.95" customHeight="1" x14ac:dyDescent="0.3">
      <c r="A92" s="4" t="str">
        <f t="shared" si="5"/>
        <v>Pre-registro-Estándar 4</v>
      </c>
      <c r="B92" s="4" t="s">
        <v>16</v>
      </c>
      <c r="D92" s="56"/>
      <c r="E92" s="45" t="s">
        <v>83</v>
      </c>
      <c r="F92" s="55"/>
      <c r="G92" s="46" t="str">
        <f>IFERROR(IF(AND($E$10="Personalizado",D92="Si Aplica"),"SI",VLOOKUP(A92,Mantenimiento!$F$2:$G$51,2,FALSE)),"NO")</f>
        <v>NO</v>
      </c>
      <c r="H92" s="48" t="str">
        <f>IF((AND(Movilizacion_recursos[[#This Row],[Aplica]]="SI",Movilizacion_recursos[[#This Row],[Calificación obtenida (0-3)]]&lt;&gt;FALSE)),VLOOKUP(Movilizacion_recursos[[#This Row],[Calificación obtenida (0-3)]],Mantenimiento!$BI$2:$BJ$5,2,FALSE),"-")</f>
        <v>-</v>
      </c>
      <c r="I92" s="26"/>
    </row>
    <row r="93" spans="1:9" ht="24.95" customHeight="1" x14ac:dyDescent="0.3">
      <c r="A93" s="4" t="str">
        <f t="shared" si="5"/>
        <v>Pre-registro-Estándar 5</v>
      </c>
      <c r="B93" s="4" t="s">
        <v>18</v>
      </c>
      <c r="D93" s="56"/>
      <c r="E93" s="45" t="s">
        <v>84</v>
      </c>
      <c r="F93" s="55"/>
      <c r="G93" s="46" t="str">
        <f>IFERROR(IF(AND($E$10="Personalizado",D93="Si Aplica"),"SI",VLOOKUP(A93,Mantenimiento!$F$2:$G$51,2,FALSE)),"NO")</f>
        <v>SI</v>
      </c>
      <c r="H93" s="48" t="str">
        <f>IF((AND(Movilizacion_recursos[[#This Row],[Aplica]]="SI",Movilizacion_recursos[[#This Row],[Calificación obtenida (0-3)]]&lt;&gt;FALSE)),VLOOKUP(Movilizacion_recursos[[#This Row],[Calificación obtenida (0-3)]],Mantenimiento!$BI$2:$BJ$5,2,FALSE),"-")</f>
        <v>-</v>
      </c>
      <c r="I93" s="26"/>
    </row>
    <row r="94" spans="1:9" ht="24.95" customHeight="1" x14ac:dyDescent="0.3">
      <c r="A94" s="4" t="str">
        <f t="shared" si="5"/>
        <v>Pre-registro-Estándar 6</v>
      </c>
      <c r="B94" s="4" t="s">
        <v>20</v>
      </c>
      <c r="D94" s="56"/>
      <c r="E94" s="45" t="s">
        <v>85</v>
      </c>
      <c r="F94" s="55"/>
      <c r="G94" s="46" t="str">
        <f>IFERROR(IF(AND($E$10="Personalizado",D94="Si Aplica"),"SI",VLOOKUP(A94,Mantenimiento!$F$2:$G$51,2,FALSE)),"NO")</f>
        <v>SI</v>
      </c>
      <c r="H94" s="48" t="str">
        <f>IF((AND(Movilizacion_recursos[[#This Row],[Aplica]]="SI",Movilizacion_recursos[[#This Row],[Calificación obtenida (0-3)]]&lt;&gt;FALSE)),VLOOKUP(Movilizacion_recursos[[#This Row],[Calificación obtenida (0-3)]],Mantenimiento!$BI$2:$BJ$5,2,FALSE),"-")</f>
        <v>-</v>
      </c>
      <c r="I94" s="26"/>
    </row>
    <row r="95" spans="1:9" ht="24.95" customHeight="1" x14ac:dyDescent="0.3">
      <c r="A95" s="4" t="str">
        <f t="shared" si="5"/>
        <v>Pre-registro-Estándar 7</v>
      </c>
      <c r="B95" s="4" t="s">
        <v>22</v>
      </c>
      <c r="D95" s="56"/>
      <c r="E95" s="45" t="s">
        <v>86</v>
      </c>
      <c r="F95" s="55"/>
      <c r="G95" s="46" t="str">
        <f>IFERROR(IF(AND($E$10="Personalizado",D95="Si Aplica"),"SI",VLOOKUP(A95,Mantenimiento!$F$2:$G$51,2,FALSE)),"NO")</f>
        <v>SI</v>
      </c>
      <c r="H95" s="48" t="str">
        <f>IF((AND(Movilizacion_recursos[[#This Row],[Aplica]]="SI",Movilizacion_recursos[[#This Row],[Calificación obtenida (0-3)]]&lt;&gt;FALSE)),VLOOKUP(Movilizacion_recursos[[#This Row],[Calificación obtenida (0-3)]],Mantenimiento!$BI$2:$BJ$5,2,FALSE),"-")</f>
        <v>-</v>
      </c>
      <c r="I95" s="26"/>
    </row>
    <row r="96" spans="1:9" ht="24.95" customHeight="1" x14ac:dyDescent="0.3">
      <c r="A96" s="4" t="str">
        <f t="shared" si="5"/>
        <v>Pre-registro-Estándar 8</v>
      </c>
      <c r="B96" s="4" t="s">
        <v>24</v>
      </c>
      <c r="D96" s="56"/>
      <c r="E96" s="45" t="s">
        <v>87</v>
      </c>
      <c r="F96" s="55"/>
      <c r="G96" s="46" t="str">
        <f>IFERROR(IF(AND($E$10="Personalizado",D96="Si Aplica"),"SI",VLOOKUP(A96,Mantenimiento!$F$2:$G$51,2,FALSE)),"NO")</f>
        <v>NO</v>
      </c>
      <c r="H96" s="48" t="str">
        <f>IF((AND(Movilizacion_recursos[[#This Row],[Aplica]]="SI",Movilizacion_recursos[[#This Row],[Calificación obtenida (0-3)]]&lt;&gt;FALSE)),VLOOKUP(Movilizacion_recursos[[#This Row],[Calificación obtenida (0-3)]],Mantenimiento!$BI$2:$BJ$5,2,FALSE),"-")</f>
        <v>-</v>
      </c>
      <c r="I96" s="26"/>
    </row>
    <row r="97" spans="1:9" ht="24.95" customHeight="1" x14ac:dyDescent="0.3">
      <c r="A97" s="4" t="str">
        <f t="shared" si="5"/>
        <v>Pre-registro-Estándar 9</v>
      </c>
      <c r="B97" s="4" t="s">
        <v>26</v>
      </c>
      <c r="D97" s="56"/>
      <c r="E97" s="45" t="s">
        <v>88</v>
      </c>
      <c r="F97" s="55"/>
      <c r="G97" s="46" t="str">
        <f>IFERROR(IF(AND($E$10="Personalizado",D97="Si Aplica"),"SI",VLOOKUP(A97,Mantenimiento!$F$2:$G$51,2,FALSE)),"NO")</f>
        <v>NO</v>
      </c>
      <c r="H97" s="48" t="str">
        <f>IF((AND(Movilizacion_recursos[[#This Row],[Aplica]]="SI",Movilizacion_recursos[[#This Row],[Calificación obtenida (0-3)]]&lt;&gt;FALSE)),VLOOKUP(Movilizacion_recursos[[#This Row],[Calificación obtenida (0-3)]],Mantenimiento!$BI$2:$BJ$5,2,FALSE),"-")</f>
        <v>-</v>
      </c>
      <c r="I97" s="26"/>
    </row>
    <row r="98" spans="1:9" ht="24.95" customHeight="1" x14ac:dyDescent="0.3">
      <c r="A98" s="4"/>
      <c r="E98" s="43" t="s">
        <v>30</v>
      </c>
      <c r="F98" s="43">
        <f>IFERROR(ROUND(SUMIF(Movilizacion_recursos[Aplica],"SI",Movilizacion_recursos[Calificación obtenida (0-3)])/(Movilizacion_recursos[[#Totals],[Aplica]]*3)*100,2),"")</f>
        <v>0</v>
      </c>
      <c r="G98" s="43">
        <f>COUNTIF(Movilizacion_recursos[Aplica],Mantenimiento!$BG$2)</f>
        <v>6</v>
      </c>
      <c r="H98" s="43"/>
      <c r="I98" s="11"/>
    </row>
    <row r="99" spans="1:9" ht="24.95" customHeight="1" x14ac:dyDescent="0.3">
      <c r="A99" s="4"/>
    </row>
    <row r="100" spans="1:9" ht="24.95" customHeight="1" x14ac:dyDescent="0.3">
      <c r="A100" s="4"/>
      <c r="D100" s="66" t="str">
        <f>IF($E$10="Personalizado","Complete esta columna","No complete esta columna")</f>
        <v>No complete esta columna</v>
      </c>
      <c r="E100" s="59" t="s">
        <v>89</v>
      </c>
      <c r="F100" s="59"/>
      <c r="G100" s="59"/>
      <c r="H100" s="59"/>
      <c r="I100" s="20"/>
    </row>
    <row r="101" spans="1:9" ht="24.95" customHeight="1" x14ac:dyDescent="0.3">
      <c r="A101" s="4"/>
      <c r="D101" s="66"/>
      <c r="E101" s="44" t="s">
        <v>6</v>
      </c>
      <c r="F101" s="44" t="s">
        <v>7</v>
      </c>
      <c r="G101" s="44" t="s">
        <v>8</v>
      </c>
      <c r="H101" s="44" t="s">
        <v>9</v>
      </c>
      <c r="I101" s="10"/>
    </row>
    <row r="102" spans="1:9" ht="24.95" customHeight="1" x14ac:dyDescent="0.3">
      <c r="A102" s="4" t="str">
        <f t="shared" ref="A102:A108" si="6">CONCATENATE($E$10,"-",B102)</f>
        <v>Pre-registro-Estándar 1</v>
      </c>
      <c r="B102" s="4" t="s">
        <v>10</v>
      </c>
      <c r="D102" s="56"/>
      <c r="E102" s="45" t="s">
        <v>90</v>
      </c>
      <c r="F102" s="55"/>
      <c r="G102" s="46" t="str">
        <f>IFERROR(IF(AND($E$10="Personalizado",D102="Si Aplica"),"SI",VLOOKUP(A102,Mantenimiento!$F$2:$G$51,2,FALSE)),"NO")</f>
        <v>SI</v>
      </c>
      <c r="H102" s="48" t="str">
        <f>IF((AND(riesgos_salvaguardas[[#This Row],[Aplica]]="SI",riesgos_salvaguardas[[#This Row],[Calificación obtenida (0-3)]]&lt;&gt;FALSE)),VLOOKUP(riesgos_salvaguardas[[#This Row],[Calificación obtenida (0-3)]],Mantenimiento!$BI$2:$BJ$5,2,FALSE),"-")</f>
        <v>-</v>
      </c>
      <c r="I102" s="26"/>
    </row>
    <row r="103" spans="1:9" ht="24.95" customHeight="1" x14ac:dyDescent="0.3">
      <c r="A103" s="4" t="str">
        <f t="shared" si="6"/>
        <v>Pre-registro-Estándar 2</v>
      </c>
      <c r="B103" s="4" t="s">
        <v>12</v>
      </c>
      <c r="D103" s="56"/>
      <c r="E103" s="45" t="s">
        <v>91</v>
      </c>
      <c r="F103" s="55"/>
      <c r="G103" s="46" t="str">
        <f>IFERROR(IF(AND($E$10="Personalizado",D103="Si Aplica"),"SI",VLOOKUP(A103,Mantenimiento!$F$2:$G$51,2,FALSE)),"NO")</f>
        <v>SI</v>
      </c>
      <c r="H103" s="48" t="str">
        <f>IF((AND(riesgos_salvaguardas[[#This Row],[Aplica]]="SI",riesgos_salvaguardas[[#This Row],[Calificación obtenida (0-3)]]&lt;&gt;FALSE)),VLOOKUP(riesgos_salvaguardas[[#This Row],[Calificación obtenida (0-3)]],Mantenimiento!$BI$2:$BJ$5,2,FALSE),"-")</f>
        <v>-</v>
      </c>
      <c r="I103" s="26"/>
    </row>
    <row r="104" spans="1:9" ht="24.95" customHeight="1" x14ac:dyDescent="0.3">
      <c r="A104" s="4" t="str">
        <f t="shared" si="6"/>
        <v>Pre-registro-Estándar 3</v>
      </c>
      <c r="B104" s="4" t="s">
        <v>14</v>
      </c>
      <c r="D104" s="56"/>
      <c r="E104" s="45" t="s">
        <v>92</v>
      </c>
      <c r="F104" s="55"/>
      <c r="G104" s="46" t="str">
        <f>IFERROR(IF(AND($E$10="Personalizado",D104="Si Aplica"),"SI",VLOOKUP(A104,Mantenimiento!$F$2:$G$51,2,FALSE)),"NO")</f>
        <v>SI</v>
      </c>
      <c r="H104" s="48" t="str">
        <f>IF((AND(riesgos_salvaguardas[[#This Row],[Aplica]]="SI",riesgos_salvaguardas[[#This Row],[Calificación obtenida (0-3)]]&lt;&gt;FALSE)),VLOOKUP(riesgos_salvaguardas[[#This Row],[Calificación obtenida (0-3)]],Mantenimiento!$BI$2:$BJ$5,2,FALSE),"-")</f>
        <v>-</v>
      </c>
      <c r="I104" s="26"/>
    </row>
    <row r="105" spans="1:9" ht="24.95" customHeight="1" x14ac:dyDescent="0.3">
      <c r="A105" s="4" t="str">
        <f t="shared" si="6"/>
        <v>Pre-registro-Estándar 4</v>
      </c>
      <c r="B105" s="4" t="s">
        <v>16</v>
      </c>
      <c r="D105" s="56"/>
      <c r="E105" s="45" t="s">
        <v>93</v>
      </c>
      <c r="F105" s="55"/>
      <c r="G105" s="46" t="str">
        <f>IFERROR(IF(AND($E$10="Personalizado",D105="Si Aplica"),"SI",VLOOKUP(A105,Mantenimiento!$F$2:$G$51,2,FALSE)),"NO")</f>
        <v>NO</v>
      </c>
      <c r="H105" s="48" t="str">
        <f>IF((AND(riesgos_salvaguardas[[#This Row],[Aplica]]="SI",riesgos_salvaguardas[[#This Row],[Calificación obtenida (0-3)]]&lt;&gt;FALSE)),VLOOKUP(riesgos_salvaguardas[[#This Row],[Calificación obtenida (0-3)]],Mantenimiento!$BI$2:$BJ$5,2,FALSE),"-")</f>
        <v>-</v>
      </c>
      <c r="I105" s="26"/>
    </row>
    <row r="106" spans="1:9" ht="24.95" customHeight="1" x14ac:dyDescent="0.3">
      <c r="A106" s="4" t="str">
        <f t="shared" si="6"/>
        <v>Pre-registro-Estándar 5</v>
      </c>
      <c r="B106" s="4" t="s">
        <v>18</v>
      </c>
      <c r="D106" s="56"/>
      <c r="E106" s="45" t="s">
        <v>94</v>
      </c>
      <c r="F106" s="55"/>
      <c r="G106" s="46" t="str">
        <f>IFERROR(IF(AND($E$10="Personalizado",D106="Si Aplica"),"SI",VLOOKUP(A106,Mantenimiento!$F$2:$G$51,2,FALSE)),"NO")</f>
        <v>SI</v>
      </c>
      <c r="H106" s="48" t="str">
        <f>IF((AND(riesgos_salvaguardas[[#This Row],[Aplica]]="SI",riesgos_salvaguardas[[#This Row],[Calificación obtenida (0-3)]]&lt;&gt;FALSE)),VLOOKUP(riesgos_salvaguardas[[#This Row],[Calificación obtenida (0-3)]],Mantenimiento!$BI$2:$BJ$5,2,FALSE),"-")</f>
        <v>-</v>
      </c>
      <c r="I106" s="26"/>
    </row>
    <row r="107" spans="1:9" ht="24.95" customHeight="1" x14ac:dyDescent="0.3">
      <c r="A107" s="4" t="str">
        <f t="shared" si="6"/>
        <v>Pre-registro-Estándar 6</v>
      </c>
      <c r="B107" s="4" t="s">
        <v>20</v>
      </c>
      <c r="D107" s="56"/>
      <c r="E107" s="45" t="s">
        <v>95</v>
      </c>
      <c r="F107" s="55"/>
      <c r="G107" s="46" t="str">
        <f>IFERROR(IF(AND($E$10="Personalizado",D107="Si Aplica"),"SI",VLOOKUP(A107,Mantenimiento!$F$2:$G$51,2,FALSE)),"NO")</f>
        <v>SI</v>
      </c>
      <c r="H107" s="48" t="str">
        <f>IF((AND(riesgos_salvaguardas[[#This Row],[Aplica]]="SI",riesgos_salvaguardas[[#This Row],[Calificación obtenida (0-3)]]&lt;&gt;FALSE)),VLOOKUP(riesgos_salvaguardas[[#This Row],[Calificación obtenida (0-3)]],Mantenimiento!$BI$2:$BJ$5,2,FALSE),"-")</f>
        <v>-</v>
      </c>
      <c r="I107" s="26"/>
    </row>
    <row r="108" spans="1:9" ht="24.95" customHeight="1" x14ac:dyDescent="0.3">
      <c r="A108" s="4" t="str">
        <f t="shared" si="6"/>
        <v>Pre-registro-Estándar 7</v>
      </c>
      <c r="B108" s="4" t="s">
        <v>22</v>
      </c>
      <c r="D108" s="56"/>
      <c r="E108" s="45" t="s">
        <v>96</v>
      </c>
      <c r="F108" s="55"/>
      <c r="G108" s="46" t="str">
        <f>IFERROR(IF(AND($E$10="Personalizado",D108="Si Aplica"),"SI",VLOOKUP(A108,Mantenimiento!$F$2:$G$51,2,FALSE)),"NO")</f>
        <v>SI</v>
      </c>
      <c r="H108" s="48" t="str">
        <f>IF((AND(riesgos_salvaguardas[[#This Row],[Aplica]]="SI",riesgos_salvaguardas[[#This Row],[Calificación obtenida (0-3)]]&lt;&gt;FALSE)),VLOOKUP(riesgos_salvaguardas[[#This Row],[Calificación obtenida (0-3)]],Mantenimiento!$BI$2:$BJ$5,2,FALSE),"-")</f>
        <v>-</v>
      </c>
      <c r="I108" s="26"/>
    </row>
    <row r="109" spans="1:9" ht="24.95" customHeight="1" x14ac:dyDescent="0.3">
      <c r="E109" s="44" t="s">
        <v>30</v>
      </c>
      <c r="F109" s="44">
        <f>IFERROR(ROUND(SUMIF(riesgos_salvaguardas[Aplica],"SI",riesgos_salvaguardas[Calificación obtenida (0-3)])/(riesgos_salvaguardas[[#Totals],[Aplica]]*3)*100,2),"")</f>
        <v>0</v>
      </c>
      <c r="G109" s="44">
        <f>COUNTIF(riesgos_salvaguardas[Aplica],Mantenimiento!$BG$2)</f>
        <v>6</v>
      </c>
      <c r="H109" s="44"/>
      <c r="I109" s="11"/>
    </row>
  </sheetData>
  <mergeCells count="17">
    <mergeCell ref="D87:D88"/>
    <mergeCell ref="D100:D101"/>
    <mergeCell ref="D15:D16"/>
    <mergeCell ref="D29:D30"/>
    <mergeCell ref="D41:D42"/>
    <mergeCell ref="D57:D58"/>
    <mergeCell ref="D73:D74"/>
    <mergeCell ref="E12:H12"/>
    <mergeCell ref="E13:H13"/>
    <mergeCell ref="E10:F10"/>
    <mergeCell ref="E100:H100"/>
    <mergeCell ref="E29:H29"/>
    <mergeCell ref="E15:H15"/>
    <mergeCell ref="E41:H41"/>
    <mergeCell ref="E57:H57"/>
    <mergeCell ref="E73:H73"/>
    <mergeCell ref="E87:H87"/>
  </mergeCells>
  <conditionalFormatting sqref="D15">
    <cfRule type="containsText" dxfId="50" priority="14" operator="containsText" text="No">
      <formula>NOT(ISERROR(SEARCH("No",D15)))</formula>
    </cfRule>
    <cfRule type="notContainsText" dxfId="49" priority="15" operator="notContains" text="No">
      <formula>ISERROR(SEARCH("No",D15))</formula>
    </cfRule>
  </conditionalFormatting>
  <conditionalFormatting sqref="D29">
    <cfRule type="containsText" dxfId="48" priority="12" operator="containsText" text="No">
      <formula>NOT(ISERROR(SEARCH("No",D29)))</formula>
    </cfRule>
    <cfRule type="notContainsText" dxfId="47" priority="13" operator="notContains" text="No">
      <formula>ISERROR(SEARCH("No",D29))</formula>
    </cfRule>
  </conditionalFormatting>
  <conditionalFormatting sqref="D41">
    <cfRule type="containsText" dxfId="46" priority="10" operator="containsText" text="No">
      <formula>NOT(ISERROR(SEARCH("No",D41)))</formula>
    </cfRule>
    <cfRule type="notContainsText" dxfId="45" priority="11" operator="notContains" text="No">
      <formula>ISERROR(SEARCH("No",D41))</formula>
    </cfRule>
  </conditionalFormatting>
  <conditionalFormatting sqref="D57">
    <cfRule type="containsText" dxfId="44" priority="8" operator="containsText" text="No">
      <formula>NOT(ISERROR(SEARCH("No",D57)))</formula>
    </cfRule>
    <cfRule type="notContainsText" dxfId="43" priority="9" operator="notContains" text="No">
      <formula>ISERROR(SEARCH("No",D57))</formula>
    </cfRule>
  </conditionalFormatting>
  <conditionalFormatting sqref="D73">
    <cfRule type="containsText" dxfId="42" priority="6" operator="containsText" text="No">
      <formula>NOT(ISERROR(SEARCH("No",D73)))</formula>
    </cfRule>
    <cfRule type="notContainsText" dxfId="41" priority="7" operator="notContains" text="No">
      <formula>ISERROR(SEARCH("No",D73))</formula>
    </cfRule>
  </conditionalFormatting>
  <conditionalFormatting sqref="D87">
    <cfRule type="containsText" dxfId="40" priority="4" operator="containsText" text="No">
      <formula>NOT(ISERROR(SEARCH("No",D87)))</formula>
    </cfRule>
    <cfRule type="notContainsText" dxfId="39" priority="5" operator="notContains" text="No">
      <formula>ISERROR(SEARCH("No",D87))</formula>
    </cfRule>
  </conditionalFormatting>
  <conditionalFormatting sqref="D100">
    <cfRule type="containsText" dxfId="38" priority="2" operator="containsText" text="No">
      <formula>NOT(ISERROR(SEARCH("No",D100)))</formula>
    </cfRule>
    <cfRule type="notContainsText" dxfId="37" priority="3" operator="notContains" text="No">
      <formula>ISERROR(SEARCH("No",D100))</formula>
    </cfRule>
  </conditionalFormatting>
  <dataValidations count="1">
    <dataValidation type="whole" allowBlank="1" showInputMessage="1" showErrorMessage="1" sqref="F89:F97 F75:F84 F31:F38 F43:F54 F17:F26 F59:F70 F102:F108" xr:uid="{00000000-0002-0000-0000-000000000000}">
      <formula1>0</formula1>
      <formula2>3</formula2>
    </dataValidation>
  </dataValidations>
  <pageMargins left="0.7" right="0.7" top="0.75" bottom="0.75" header="0.3" footer="0.3"/>
  <pageSetup orientation="portrait" r:id="rId1"/>
  <drawing r:id="rId2"/>
  <tableParts count="7">
    <tablePart r:id="rId3"/>
    <tablePart r:id="rId4"/>
    <tablePart r:id="rId5"/>
    <tablePart r:id="rId6"/>
    <tablePart r:id="rId7"/>
    <tablePart r:id="rId8"/>
    <tablePart r:id="rId9"/>
  </tableParts>
  <extLst>
    <ext xmlns:x14="http://schemas.microsoft.com/office/spreadsheetml/2009/9/main" uri="{78C0D931-6437-407d-A8EE-F0AAD7539E65}">
      <x14:conditionalFormattings>
        <x14:conditionalFormatting xmlns:xm="http://schemas.microsoft.com/office/excel/2006/main">
          <x14:cfRule type="expression" priority="1" id="{046FFF09-1BF3-4780-9CEB-B0783FB199AE}">
            <xm:f>$G13=Mantenimiento!$BG$3</xm:f>
            <x14:dxf>
              <fill>
                <patternFill>
                  <bgColor theme="2" tint="-0.749961851863155"/>
                </patternFill>
              </fill>
            </x14:dxf>
          </x14:cfRule>
          <xm:sqref>E13</xm:sqref>
        </x14:conditionalFormatting>
        <x14:conditionalFormatting xmlns:xm="http://schemas.microsoft.com/office/excel/2006/main">
          <x14:cfRule type="expression" priority="88" id="{F69AF9F5-CB3D-4638-B944-3AC1ADB9A9D6}">
            <xm:f>$G17=Mantenimiento!$BG$3</xm:f>
            <x14:dxf>
              <fill>
                <patternFill>
                  <bgColor theme="2" tint="-0.749961851863155"/>
                </patternFill>
              </fill>
            </x14:dxf>
          </x14:cfRule>
          <xm:sqref>E17:G26</xm:sqref>
        </x14:conditionalFormatting>
        <x14:conditionalFormatting xmlns:xm="http://schemas.microsoft.com/office/excel/2006/main">
          <x14:cfRule type="expression" priority="23" id="{5ED9BB9A-9860-4CB4-926D-56E1D0A294F4}">
            <xm:f>$G31=Mantenimiento!$BG$3</xm:f>
            <x14:dxf>
              <fill>
                <patternFill>
                  <bgColor theme="2" tint="-0.749961851863155"/>
                </patternFill>
              </fill>
            </x14:dxf>
          </x14:cfRule>
          <xm:sqref>E31:G38</xm:sqref>
        </x14:conditionalFormatting>
        <x14:conditionalFormatting xmlns:xm="http://schemas.microsoft.com/office/excel/2006/main">
          <x14:cfRule type="expression" priority="22" id="{0F0C6527-2056-4CC8-AC3A-F2DA83DBEA17}">
            <xm:f>$G43=Mantenimiento!$BG$3</xm:f>
            <x14:dxf>
              <fill>
                <patternFill>
                  <bgColor theme="2" tint="-0.749961851863155"/>
                </patternFill>
              </fill>
            </x14:dxf>
          </x14:cfRule>
          <xm:sqref>E43:G54</xm:sqref>
        </x14:conditionalFormatting>
        <x14:conditionalFormatting xmlns:xm="http://schemas.microsoft.com/office/excel/2006/main">
          <x14:cfRule type="expression" priority="21" id="{4877DF15-0260-4A1D-9B26-F2877987B330}">
            <xm:f>$G59=Mantenimiento!$BG$3</xm:f>
            <x14:dxf>
              <fill>
                <patternFill>
                  <bgColor theme="2" tint="-0.749961851863155"/>
                </patternFill>
              </fill>
            </x14:dxf>
          </x14:cfRule>
          <xm:sqref>E59:G70</xm:sqref>
        </x14:conditionalFormatting>
        <x14:conditionalFormatting xmlns:xm="http://schemas.microsoft.com/office/excel/2006/main">
          <x14:cfRule type="expression" priority="20" id="{362DD46D-99B6-4B80-8330-F96696F6B83B}">
            <xm:f>$G75=Mantenimiento!$BG$3</xm:f>
            <x14:dxf>
              <fill>
                <patternFill>
                  <bgColor theme="2" tint="-0.749961851863155"/>
                </patternFill>
              </fill>
            </x14:dxf>
          </x14:cfRule>
          <xm:sqref>E75:G84</xm:sqref>
        </x14:conditionalFormatting>
        <x14:conditionalFormatting xmlns:xm="http://schemas.microsoft.com/office/excel/2006/main">
          <x14:cfRule type="expression" priority="19" id="{7B89B166-C2CC-4BEA-8548-11BA3D51D24F}">
            <xm:f>$G89=Mantenimiento!$BG$3</xm:f>
            <x14:dxf>
              <fill>
                <patternFill>
                  <bgColor theme="2" tint="-0.749961851863155"/>
                </patternFill>
              </fill>
            </x14:dxf>
          </x14:cfRule>
          <xm:sqref>E89:G97</xm:sqref>
        </x14:conditionalFormatting>
        <x14:conditionalFormatting xmlns:xm="http://schemas.microsoft.com/office/excel/2006/main">
          <x14:cfRule type="expression" priority="18" id="{384214D9-96FC-418A-B65F-A4961B7ED38D}">
            <xm:f>$G102=Mantenimiento!$BG$3</xm:f>
            <x14:dxf>
              <fill>
                <patternFill>
                  <bgColor theme="2" tint="-0.749961851863155"/>
                </patternFill>
              </fill>
            </x14:dxf>
          </x14:cfRule>
          <xm:sqref>E102:G108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Mantenimiento!$BL$2:$BL$3</xm:f>
          </x14:formula1>
          <xm:sqref>D89:D97 D17:D26 D60:D70 D75:D84 D43:D54 D102:D108</xm:sqref>
        </x14:dataValidation>
        <x14:dataValidation type="list" allowBlank="1" showInputMessage="1" showErrorMessage="1" xr:uid="{00000000-0002-0000-0000-000002000000}">
          <x14:formula1>
            <xm:f>Mantenimiento!$BE$2:$BE$8</xm:f>
          </x14:formula1>
          <xm:sqref>E10 I10:I14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5"/>
  <sheetViews>
    <sheetView zoomScale="70" zoomScaleNormal="70" workbookViewId="0"/>
  </sheetViews>
  <sheetFormatPr defaultColWidth="11" defaultRowHeight="14.4" x14ac:dyDescent="0.3"/>
  <cols>
    <col min="6" max="6" width="11" customWidth="1"/>
  </cols>
  <sheetData>
    <row r="1" spans="1:16" x14ac:dyDescent="0.3">
      <c r="A1" s="54"/>
      <c r="B1" s="17"/>
      <c r="C1" s="17"/>
      <c r="D1" s="17"/>
      <c r="E1" s="17"/>
      <c r="F1" s="17"/>
      <c r="G1" s="17"/>
      <c r="H1" s="17"/>
      <c r="I1" s="17"/>
      <c r="J1" s="17"/>
      <c r="K1" s="17"/>
      <c r="L1" s="17"/>
      <c r="M1" s="17"/>
      <c r="N1" s="17"/>
      <c r="O1" s="17"/>
      <c r="P1" s="17"/>
    </row>
    <row r="2" spans="1:16" ht="44.9" x14ac:dyDescent="0.3">
      <c r="A2" s="17"/>
      <c r="B2" s="17"/>
      <c r="C2" s="17"/>
      <c r="D2" s="67" t="s">
        <v>97</v>
      </c>
      <c r="E2" s="67"/>
      <c r="F2" s="67"/>
      <c r="G2" s="67"/>
      <c r="H2" s="67"/>
      <c r="I2" s="67"/>
      <c r="J2" s="67"/>
      <c r="K2" s="67"/>
      <c r="L2" s="67"/>
      <c r="M2" s="67"/>
      <c r="N2" s="17"/>
      <c r="O2" s="17"/>
      <c r="P2" s="17"/>
    </row>
    <row r="3" spans="1:16" ht="32.299999999999997" customHeight="1" x14ac:dyDescent="0.3">
      <c r="A3" s="17"/>
      <c r="B3" s="17"/>
      <c r="C3" s="17"/>
      <c r="D3" s="68" t="s">
        <v>98</v>
      </c>
      <c r="E3" s="68"/>
      <c r="F3" s="68"/>
      <c r="G3" s="68"/>
      <c r="H3" s="68"/>
      <c r="I3" s="70" t="str">
        <f>Autoevaluación!E10</f>
        <v>Pre-registro</v>
      </c>
      <c r="J3" s="70"/>
      <c r="K3" s="70"/>
      <c r="L3" s="70"/>
      <c r="M3" s="70"/>
      <c r="N3" s="17"/>
      <c r="O3" s="17"/>
      <c r="P3" s="17"/>
    </row>
    <row r="4" spans="1:16" ht="14.3" customHeight="1" thickBot="1" x14ac:dyDescent="0.35">
      <c r="A4" s="17"/>
      <c r="B4" s="17"/>
      <c r="C4" s="17"/>
      <c r="D4" s="69"/>
      <c r="E4" s="69"/>
      <c r="F4" s="69"/>
      <c r="G4" s="69"/>
      <c r="H4" s="69"/>
      <c r="I4" s="71"/>
      <c r="J4" s="71"/>
      <c r="K4" s="71"/>
      <c r="L4" s="71"/>
      <c r="M4" s="71"/>
      <c r="N4" s="17"/>
      <c r="O4" s="17"/>
      <c r="P4" s="17"/>
    </row>
    <row r="5" spans="1:16" ht="14.3" customHeight="1" thickTop="1" x14ac:dyDescent="0.3">
      <c r="A5" s="17"/>
      <c r="B5" s="17"/>
      <c r="C5" s="17"/>
      <c r="D5" s="50"/>
      <c r="E5" s="50"/>
      <c r="F5" s="50"/>
      <c r="G5" s="50"/>
      <c r="H5" s="50"/>
      <c r="I5" s="49"/>
      <c r="J5" s="49"/>
      <c r="K5" s="49"/>
      <c r="L5" s="49"/>
      <c r="M5" s="49"/>
      <c r="N5" s="17"/>
      <c r="O5" s="17"/>
      <c r="P5" s="17"/>
    </row>
    <row r="6" spans="1:16" ht="14.3" customHeight="1" x14ac:dyDescent="0.3">
      <c r="A6" s="17"/>
      <c r="B6" s="17"/>
      <c r="C6" s="17"/>
      <c r="D6" s="50"/>
      <c r="E6" s="50"/>
      <c r="F6" s="50"/>
      <c r="G6" s="50"/>
      <c r="H6" s="50"/>
      <c r="I6" s="49"/>
      <c r="J6" s="49"/>
      <c r="K6" s="49"/>
      <c r="L6" s="49"/>
      <c r="M6" s="49"/>
      <c r="N6" s="17"/>
      <c r="O6" s="17"/>
      <c r="P6" s="17"/>
    </row>
    <row r="7" spans="1:16" ht="14.3" customHeight="1" x14ac:dyDescent="0.3">
      <c r="A7" s="17"/>
      <c r="B7" s="17"/>
      <c r="C7" s="17"/>
      <c r="D7" s="50"/>
      <c r="E7" s="50"/>
      <c r="F7" s="50"/>
      <c r="G7" s="50"/>
      <c r="H7" s="50"/>
      <c r="I7" s="49"/>
      <c r="J7" s="49"/>
      <c r="K7" s="49"/>
      <c r="L7" s="49"/>
      <c r="M7" s="49"/>
      <c r="N7" s="17"/>
      <c r="O7" s="17"/>
      <c r="P7" s="17"/>
    </row>
    <row r="8" spans="1:16" ht="14.3" customHeight="1" x14ac:dyDescent="0.3">
      <c r="A8" s="17"/>
      <c r="B8" s="17"/>
      <c r="C8" s="17"/>
      <c r="D8" s="50"/>
      <c r="E8" s="50"/>
      <c r="F8" s="50"/>
      <c r="G8" s="50"/>
      <c r="H8" s="50"/>
      <c r="I8" s="49"/>
      <c r="J8" s="49"/>
      <c r="K8" s="49"/>
      <c r="L8" s="49"/>
      <c r="M8" s="49"/>
      <c r="N8" s="17"/>
      <c r="O8" s="17"/>
      <c r="P8" s="17"/>
    </row>
    <row r="9" spans="1:16" x14ac:dyDescent="0.3">
      <c r="A9" s="17"/>
      <c r="B9" s="17"/>
      <c r="C9" s="17"/>
      <c r="D9" s="17"/>
      <c r="E9" s="17"/>
      <c r="F9" s="17"/>
      <c r="G9" s="17"/>
      <c r="H9" s="17"/>
      <c r="I9" s="17"/>
      <c r="J9" s="17"/>
      <c r="K9" s="17"/>
      <c r="L9" s="17"/>
      <c r="M9" s="17"/>
      <c r="N9" s="17"/>
      <c r="O9" s="17"/>
      <c r="P9" s="17"/>
    </row>
    <row r="10" spans="1:16" ht="15.55" x14ac:dyDescent="0.3">
      <c r="A10" s="17"/>
      <c r="B10" s="17"/>
      <c r="C10" s="17"/>
      <c r="D10" s="17"/>
      <c r="E10" s="17"/>
      <c r="F10" s="17"/>
      <c r="G10" s="17"/>
      <c r="H10" s="73"/>
      <c r="I10" s="73"/>
      <c r="J10" s="73"/>
      <c r="K10" s="73"/>
      <c r="L10" s="73"/>
      <c r="M10" s="17"/>
      <c r="N10" s="17"/>
      <c r="O10" s="17"/>
      <c r="P10" s="17"/>
    </row>
    <row r="11" spans="1:16" x14ac:dyDescent="0.3">
      <c r="A11" s="17"/>
      <c r="B11" s="17"/>
      <c r="C11" s="17"/>
      <c r="D11" s="17"/>
      <c r="E11" s="17"/>
      <c r="F11" s="17"/>
      <c r="G11" s="17"/>
      <c r="H11" s="17"/>
      <c r="I11" s="17"/>
      <c r="J11" s="17"/>
      <c r="K11" s="17"/>
      <c r="L11" s="17"/>
      <c r="M11" s="17"/>
      <c r="N11" s="17"/>
      <c r="O11" s="17"/>
      <c r="P11" s="17"/>
    </row>
    <row r="12" spans="1:16" x14ac:dyDescent="0.3">
      <c r="A12" s="17"/>
      <c r="B12" s="17"/>
      <c r="C12" s="17"/>
      <c r="D12" s="17"/>
      <c r="E12" s="17"/>
      <c r="F12" s="17"/>
      <c r="G12" s="17"/>
      <c r="H12" s="17"/>
      <c r="I12" s="17"/>
      <c r="J12" s="17"/>
      <c r="K12" s="17"/>
      <c r="L12" s="17"/>
      <c r="M12" s="17"/>
      <c r="N12" s="17"/>
      <c r="O12" s="17"/>
      <c r="P12" s="17"/>
    </row>
    <row r="13" spans="1:16" x14ac:dyDescent="0.3">
      <c r="A13" s="17"/>
      <c r="B13" s="17"/>
      <c r="C13" s="17"/>
      <c r="D13" s="17"/>
      <c r="E13" s="17"/>
      <c r="F13" s="17"/>
      <c r="G13" s="17"/>
      <c r="H13" s="17"/>
      <c r="I13" s="17"/>
      <c r="J13" s="17"/>
      <c r="K13" s="17"/>
      <c r="L13" s="17"/>
      <c r="M13" s="17"/>
      <c r="N13" s="17"/>
      <c r="O13" s="17"/>
      <c r="P13" s="17"/>
    </row>
    <row r="14" spans="1:16" x14ac:dyDescent="0.3">
      <c r="A14" s="17"/>
      <c r="B14" s="17"/>
      <c r="C14" s="17"/>
      <c r="D14" s="17"/>
      <c r="E14" s="17"/>
      <c r="F14" s="17"/>
      <c r="G14" s="17"/>
      <c r="H14" s="17"/>
      <c r="I14" s="17"/>
      <c r="J14" s="17"/>
      <c r="K14" s="17"/>
      <c r="L14" s="17"/>
      <c r="M14" s="17"/>
      <c r="N14" s="17"/>
      <c r="O14" s="17"/>
      <c r="P14" s="17"/>
    </row>
    <row r="15" spans="1:16" x14ac:dyDescent="0.3">
      <c r="A15" s="17"/>
      <c r="B15" s="17"/>
      <c r="C15" s="17"/>
      <c r="D15" s="17"/>
      <c r="E15" s="17"/>
      <c r="F15" s="17"/>
      <c r="G15" s="17"/>
      <c r="H15" s="17"/>
      <c r="I15" s="17"/>
      <c r="J15" s="17"/>
      <c r="K15" s="17"/>
      <c r="L15" s="17"/>
      <c r="M15" s="17"/>
      <c r="N15" s="17"/>
      <c r="O15" s="17"/>
      <c r="P15" s="17"/>
    </row>
    <row r="16" spans="1:16" x14ac:dyDescent="0.3">
      <c r="A16" s="17"/>
      <c r="B16" s="17"/>
      <c r="C16" s="17"/>
      <c r="D16" s="17"/>
      <c r="E16" s="17"/>
      <c r="F16" s="17"/>
      <c r="G16" s="17"/>
      <c r="H16" s="17"/>
      <c r="I16" s="17"/>
      <c r="J16" s="17"/>
      <c r="K16" s="17"/>
      <c r="L16" s="17"/>
      <c r="M16" s="17"/>
      <c r="N16" s="17"/>
      <c r="O16" s="17"/>
      <c r="P16" s="17"/>
    </row>
    <row r="17" spans="1:16" x14ac:dyDescent="0.3">
      <c r="A17" s="17"/>
      <c r="B17" s="17"/>
      <c r="C17" s="17"/>
      <c r="D17" s="17"/>
      <c r="E17" s="17"/>
      <c r="F17" s="17"/>
      <c r="G17" s="17"/>
      <c r="H17" s="17"/>
      <c r="I17" s="17"/>
      <c r="J17" s="17"/>
      <c r="K17" s="17"/>
      <c r="L17" s="17"/>
      <c r="M17" s="17"/>
      <c r="N17" s="17"/>
      <c r="O17" s="17"/>
      <c r="P17" s="17"/>
    </row>
    <row r="18" spans="1:16" x14ac:dyDescent="0.3">
      <c r="A18" s="17"/>
      <c r="B18" s="17"/>
      <c r="C18" s="17"/>
      <c r="D18" s="17"/>
      <c r="E18" s="17"/>
      <c r="F18" s="17"/>
      <c r="G18" s="17"/>
      <c r="H18" s="17"/>
      <c r="I18" s="17"/>
      <c r="J18" s="17"/>
      <c r="K18" s="17"/>
      <c r="L18" s="17"/>
      <c r="M18" s="17"/>
      <c r="N18" s="17"/>
      <c r="O18" s="17"/>
      <c r="P18" s="17"/>
    </row>
    <row r="19" spans="1:16" x14ac:dyDescent="0.3">
      <c r="A19" s="17"/>
      <c r="B19" s="17"/>
      <c r="C19" s="17"/>
      <c r="D19" s="72" t="s">
        <v>99</v>
      </c>
      <c r="E19" s="72"/>
      <c r="F19" s="72"/>
      <c r="G19" s="17"/>
      <c r="H19" s="17"/>
      <c r="I19" s="17"/>
      <c r="J19" s="17"/>
      <c r="K19" s="17"/>
      <c r="L19" s="17"/>
      <c r="M19" s="17"/>
      <c r="N19" s="17"/>
      <c r="O19" s="17"/>
      <c r="P19" s="17"/>
    </row>
    <row r="20" spans="1:16" x14ac:dyDescent="0.3">
      <c r="A20" s="17"/>
      <c r="B20" s="17"/>
      <c r="C20" s="17"/>
      <c r="D20" s="17"/>
      <c r="E20" s="17"/>
      <c r="F20" s="17"/>
      <c r="G20" s="17"/>
      <c r="H20" s="17"/>
      <c r="I20" s="17"/>
      <c r="J20" s="17"/>
      <c r="K20" s="17"/>
      <c r="L20" s="17"/>
      <c r="M20" s="17"/>
      <c r="N20" s="17"/>
      <c r="O20" s="17"/>
      <c r="P20" s="17"/>
    </row>
    <row r="21" spans="1:16" x14ac:dyDescent="0.3">
      <c r="A21" s="17"/>
      <c r="C21" s="17"/>
      <c r="D21" s="17"/>
      <c r="E21" s="17"/>
      <c r="F21" s="17"/>
      <c r="G21" s="17"/>
      <c r="H21" s="17"/>
      <c r="I21" s="17"/>
      <c r="J21" s="17"/>
      <c r="K21" s="17"/>
      <c r="L21" s="17"/>
      <c r="M21" s="17"/>
      <c r="N21" s="17"/>
      <c r="O21" s="17"/>
      <c r="P21" s="17"/>
    </row>
    <row r="22" spans="1:16" x14ac:dyDescent="0.3">
      <c r="A22" s="17"/>
      <c r="B22" s="17"/>
      <c r="C22" s="17"/>
      <c r="D22" s="17"/>
      <c r="E22" s="17"/>
      <c r="F22" s="17"/>
      <c r="G22" s="17"/>
      <c r="H22" s="17"/>
      <c r="I22" s="17"/>
      <c r="J22" s="17"/>
      <c r="K22" s="17"/>
      <c r="L22" s="17"/>
      <c r="M22" s="17"/>
      <c r="N22" s="17"/>
      <c r="O22" s="17"/>
      <c r="P22" s="17"/>
    </row>
    <row r="23" spans="1:16" x14ac:dyDescent="0.3">
      <c r="A23" s="17"/>
      <c r="B23" s="17"/>
      <c r="C23" s="17"/>
      <c r="D23" s="17"/>
      <c r="E23" s="17"/>
      <c r="F23" s="17"/>
      <c r="G23" s="17"/>
      <c r="H23" s="17"/>
      <c r="I23" s="17"/>
      <c r="J23" s="17"/>
      <c r="K23" s="17"/>
      <c r="L23" s="17"/>
      <c r="M23" s="17"/>
      <c r="N23" s="17"/>
      <c r="O23" s="17"/>
      <c r="P23" s="17"/>
    </row>
    <row r="24" spans="1:16" x14ac:dyDescent="0.3">
      <c r="A24" s="17"/>
      <c r="B24" s="17"/>
      <c r="C24" s="17"/>
      <c r="D24" s="17"/>
      <c r="E24" s="17"/>
      <c r="F24" s="17"/>
      <c r="G24" s="17"/>
      <c r="H24" s="17"/>
      <c r="I24" s="17"/>
      <c r="J24" s="17"/>
      <c r="K24" s="17"/>
      <c r="L24" s="17"/>
      <c r="M24" s="17"/>
      <c r="N24" s="17"/>
      <c r="O24" s="17"/>
      <c r="P24" s="17"/>
    </row>
    <row r="25" spans="1:16" x14ac:dyDescent="0.3">
      <c r="A25" s="17"/>
      <c r="B25" s="17"/>
      <c r="C25" s="17"/>
      <c r="D25" s="17"/>
      <c r="E25" s="17"/>
      <c r="F25" s="17"/>
      <c r="G25" s="17"/>
      <c r="H25" s="17"/>
      <c r="I25" s="17"/>
      <c r="J25" s="17"/>
      <c r="K25" s="17"/>
      <c r="L25" s="17"/>
      <c r="M25" s="17"/>
      <c r="N25" s="17"/>
      <c r="O25" s="17"/>
      <c r="P25" s="17"/>
    </row>
    <row r="26" spans="1:16" x14ac:dyDescent="0.3">
      <c r="A26" s="17"/>
      <c r="B26" s="17"/>
      <c r="C26" s="17"/>
      <c r="D26" s="72" t="s">
        <v>100</v>
      </c>
      <c r="E26" s="72"/>
      <c r="F26" s="72"/>
      <c r="G26" s="17"/>
      <c r="H26" s="17"/>
      <c r="I26" s="17"/>
      <c r="J26" s="17"/>
      <c r="K26" s="17"/>
      <c r="L26" s="17"/>
      <c r="M26" s="17"/>
      <c r="N26" s="17"/>
      <c r="O26" s="17"/>
      <c r="P26" s="17"/>
    </row>
    <row r="27" spans="1:16" x14ac:dyDescent="0.3">
      <c r="A27" s="17"/>
      <c r="B27" s="17"/>
      <c r="C27" s="17"/>
      <c r="D27" s="17"/>
      <c r="E27" s="17"/>
      <c r="F27" s="17"/>
      <c r="G27" s="17"/>
      <c r="H27" s="17"/>
      <c r="I27" s="17"/>
      <c r="J27" s="17"/>
      <c r="K27" s="17"/>
      <c r="L27" s="17"/>
      <c r="M27" s="17"/>
      <c r="N27" s="17"/>
      <c r="O27" s="17"/>
      <c r="P27" s="17"/>
    </row>
    <row r="28" spans="1:16" x14ac:dyDescent="0.3">
      <c r="A28" s="17"/>
      <c r="B28" s="17"/>
      <c r="C28" s="17"/>
      <c r="D28" s="17"/>
      <c r="E28" s="17"/>
      <c r="F28" s="17"/>
      <c r="G28" s="17"/>
      <c r="H28" s="17"/>
      <c r="I28" s="17"/>
      <c r="J28" s="17"/>
      <c r="K28" s="17"/>
      <c r="L28" s="17"/>
      <c r="M28" s="17"/>
      <c r="N28" s="17"/>
      <c r="O28" s="17"/>
      <c r="P28" s="17"/>
    </row>
    <row r="29" spans="1:16" x14ac:dyDescent="0.3">
      <c r="A29" s="17"/>
      <c r="B29" s="17"/>
      <c r="C29" s="17"/>
      <c r="D29" s="17"/>
      <c r="E29" s="17"/>
      <c r="F29" s="17"/>
      <c r="G29" s="17"/>
      <c r="H29" s="17"/>
      <c r="I29" s="17"/>
      <c r="J29" s="17"/>
      <c r="K29" s="17"/>
      <c r="L29" s="17"/>
      <c r="M29" s="17"/>
      <c r="N29" s="17"/>
      <c r="O29" s="17"/>
      <c r="P29" s="17"/>
    </row>
    <row r="30" spans="1:16" x14ac:dyDescent="0.3">
      <c r="A30" s="17"/>
      <c r="B30" s="17"/>
      <c r="C30" s="17"/>
      <c r="D30" s="17"/>
      <c r="E30" s="17"/>
      <c r="F30" s="17"/>
      <c r="G30" s="17"/>
      <c r="H30" s="17"/>
      <c r="I30" s="17"/>
      <c r="J30" s="17"/>
      <c r="K30" s="17"/>
      <c r="L30" s="17"/>
      <c r="M30" s="17"/>
      <c r="N30" s="17"/>
      <c r="O30" s="17"/>
      <c r="P30" s="17"/>
    </row>
    <row r="31" spans="1:16" x14ac:dyDescent="0.3">
      <c r="A31" s="17"/>
      <c r="B31" s="17"/>
      <c r="C31" s="17"/>
      <c r="D31" s="17"/>
      <c r="E31" s="17"/>
      <c r="F31" s="17"/>
      <c r="G31" s="17"/>
      <c r="H31" s="17"/>
      <c r="I31" s="17"/>
      <c r="J31" s="17"/>
      <c r="K31" s="17"/>
      <c r="L31" s="17"/>
      <c r="M31" s="17"/>
      <c r="N31" s="17"/>
      <c r="O31" s="17"/>
      <c r="P31" s="17"/>
    </row>
    <row r="32" spans="1:16" x14ac:dyDescent="0.3">
      <c r="A32" s="17"/>
      <c r="B32" s="17"/>
      <c r="C32" s="17"/>
      <c r="D32" s="17"/>
      <c r="E32" s="17"/>
      <c r="F32" s="17"/>
      <c r="G32" s="17"/>
      <c r="H32" s="17"/>
      <c r="I32" s="17"/>
      <c r="J32" s="17"/>
      <c r="K32" s="17"/>
      <c r="L32" s="17"/>
      <c r="M32" s="17"/>
      <c r="N32" s="17"/>
      <c r="O32" s="17"/>
      <c r="P32" s="17"/>
    </row>
    <row r="33" spans="1:16" x14ac:dyDescent="0.3">
      <c r="A33" s="17"/>
      <c r="B33" s="17"/>
      <c r="C33" s="17"/>
      <c r="D33" s="17"/>
      <c r="E33" s="17"/>
      <c r="F33" s="17"/>
      <c r="G33" s="17"/>
      <c r="H33" s="17"/>
      <c r="I33" s="17"/>
      <c r="J33" s="17"/>
      <c r="K33" s="17"/>
      <c r="L33" s="17"/>
      <c r="M33" s="17"/>
      <c r="N33" s="17"/>
      <c r="O33" s="17"/>
      <c r="P33" s="17"/>
    </row>
    <row r="34" spans="1:16" x14ac:dyDescent="0.3">
      <c r="A34" s="17"/>
      <c r="B34" s="17"/>
      <c r="C34" s="17"/>
      <c r="D34" s="17"/>
      <c r="E34" s="17"/>
      <c r="F34" s="17"/>
      <c r="G34" s="17"/>
      <c r="H34" s="17"/>
      <c r="I34" s="17"/>
      <c r="J34" s="17"/>
      <c r="K34" s="17"/>
      <c r="L34" s="17"/>
      <c r="M34" s="17"/>
      <c r="N34" s="17"/>
      <c r="O34" s="17"/>
      <c r="P34" s="17"/>
    </row>
    <row r="35" spans="1:16" x14ac:dyDescent="0.3">
      <c r="A35" s="17"/>
      <c r="B35" s="17"/>
      <c r="C35" s="17"/>
      <c r="D35" s="17"/>
      <c r="E35" s="17"/>
      <c r="F35" s="17"/>
      <c r="G35" s="17"/>
      <c r="H35" s="17"/>
      <c r="I35" s="17"/>
      <c r="J35" s="17"/>
      <c r="K35" s="17"/>
      <c r="L35" s="17"/>
      <c r="M35" s="17"/>
      <c r="N35" s="17"/>
      <c r="O35" s="17"/>
      <c r="P35" s="17"/>
    </row>
    <row r="36" spans="1:16" x14ac:dyDescent="0.3">
      <c r="A36" s="17"/>
      <c r="B36" s="17"/>
      <c r="C36" s="17"/>
      <c r="D36" s="17"/>
      <c r="E36" s="17"/>
      <c r="F36" s="17"/>
      <c r="G36" s="17"/>
      <c r="H36" s="17"/>
      <c r="I36" s="17"/>
      <c r="J36" s="17"/>
      <c r="K36" s="17"/>
      <c r="L36" s="17"/>
      <c r="M36" s="17"/>
      <c r="N36" s="17"/>
      <c r="O36" s="17"/>
      <c r="P36" s="17"/>
    </row>
    <row r="37" spans="1:16" x14ac:dyDescent="0.3">
      <c r="A37" s="17"/>
      <c r="B37" s="17"/>
      <c r="C37" s="17"/>
      <c r="D37" s="17"/>
      <c r="E37" s="17"/>
      <c r="F37" s="17"/>
      <c r="G37" s="17"/>
      <c r="H37" s="17"/>
      <c r="I37" s="17"/>
      <c r="J37" s="17"/>
      <c r="K37" s="17"/>
      <c r="L37" s="17"/>
      <c r="M37" s="17"/>
      <c r="N37" s="17"/>
      <c r="O37" s="17"/>
      <c r="P37" s="17"/>
    </row>
    <row r="38" spans="1:16" x14ac:dyDescent="0.3">
      <c r="A38" s="17"/>
      <c r="B38" s="17"/>
      <c r="C38" s="17"/>
      <c r="D38" s="17"/>
      <c r="E38" s="17"/>
      <c r="F38" s="17"/>
      <c r="G38" s="17"/>
      <c r="H38" s="17"/>
      <c r="I38" s="17"/>
      <c r="J38" s="17"/>
      <c r="K38" s="17"/>
      <c r="L38" s="17"/>
      <c r="M38" s="17"/>
      <c r="N38" s="17"/>
      <c r="O38" s="17"/>
      <c r="P38" s="17"/>
    </row>
    <row r="39" spans="1:16" x14ac:dyDescent="0.3">
      <c r="A39" s="17"/>
      <c r="B39" s="17"/>
      <c r="C39" s="17"/>
      <c r="D39" s="52"/>
      <c r="E39" s="17"/>
      <c r="F39" s="17"/>
      <c r="G39" s="17"/>
      <c r="H39" s="17"/>
      <c r="I39" s="17"/>
      <c r="J39" s="17"/>
      <c r="K39" s="17"/>
      <c r="L39" s="17"/>
      <c r="M39" s="17"/>
      <c r="N39" s="17"/>
      <c r="O39" s="17"/>
      <c r="P39" s="17"/>
    </row>
    <row r="40" spans="1:16" x14ac:dyDescent="0.3">
      <c r="A40" s="17"/>
      <c r="B40" s="17"/>
      <c r="C40" s="17"/>
      <c r="D40" s="17"/>
      <c r="E40" s="17"/>
      <c r="F40" s="17"/>
      <c r="G40" s="17"/>
      <c r="H40" s="17"/>
      <c r="I40" s="17"/>
      <c r="J40" s="17"/>
      <c r="K40" s="17"/>
      <c r="L40" s="17"/>
      <c r="M40" s="17"/>
      <c r="N40" s="17"/>
      <c r="O40" s="17"/>
      <c r="P40" s="17"/>
    </row>
    <row r="41" spans="1:16" x14ac:dyDescent="0.3">
      <c r="A41" s="17"/>
      <c r="B41" s="17"/>
      <c r="C41" s="17"/>
      <c r="D41" s="17"/>
      <c r="E41" s="17"/>
      <c r="F41" s="17"/>
      <c r="G41" s="17"/>
      <c r="H41" s="17"/>
      <c r="I41" s="17"/>
      <c r="J41" s="17"/>
      <c r="K41" s="17"/>
      <c r="L41" s="17"/>
      <c r="M41" s="17"/>
      <c r="N41" s="17"/>
      <c r="O41" s="17"/>
      <c r="P41" s="17"/>
    </row>
    <row r="42" spans="1:16" x14ac:dyDescent="0.3">
      <c r="A42" s="17"/>
      <c r="B42" s="17"/>
      <c r="C42" s="17"/>
      <c r="D42" s="17"/>
      <c r="E42" s="17"/>
      <c r="F42" s="17"/>
      <c r="G42" s="17"/>
      <c r="H42" s="17"/>
      <c r="I42" s="17"/>
      <c r="J42" s="17"/>
      <c r="K42" s="17"/>
      <c r="L42" s="17"/>
      <c r="M42" s="17"/>
      <c r="N42" s="17"/>
      <c r="O42" s="17"/>
      <c r="P42" s="17"/>
    </row>
    <row r="43" spans="1:16" x14ac:dyDescent="0.3">
      <c r="A43" s="17"/>
      <c r="B43" s="17"/>
      <c r="C43" s="17"/>
      <c r="D43" s="17"/>
      <c r="E43" s="17"/>
      <c r="F43" s="17"/>
      <c r="G43" s="17"/>
      <c r="H43" s="17"/>
      <c r="I43" s="17"/>
      <c r="J43" s="17"/>
      <c r="K43" s="17"/>
      <c r="L43" s="17"/>
      <c r="M43" s="17"/>
      <c r="N43" s="17"/>
      <c r="O43" s="17"/>
      <c r="P43" s="17"/>
    </row>
    <row r="44" spans="1:16" x14ac:dyDescent="0.3">
      <c r="A44" s="17"/>
      <c r="B44" s="17"/>
      <c r="C44" s="17"/>
      <c r="D44" s="17"/>
      <c r="E44" s="17"/>
      <c r="F44" s="17"/>
      <c r="G44" s="17"/>
      <c r="H44" s="17"/>
      <c r="I44" s="17"/>
      <c r="J44" s="17"/>
      <c r="K44" s="17"/>
      <c r="L44" s="17"/>
      <c r="M44" s="17"/>
      <c r="N44" s="17"/>
      <c r="O44" s="17"/>
      <c r="P44" s="17"/>
    </row>
    <row r="45" spans="1:16" x14ac:dyDescent="0.3">
      <c r="A45" s="17"/>
      <c r="B45" s="17"/>
      <c r="C45" s="17"/>
      <c r="D45" s="17"/>
      <c r="E45" s="17"/>
      <c r="F45" s="17"/>
      <c r="G45" s="17"/>
      <c r="H45" s="17"/>
      <c r="I45" s="17"/>
      <c r="J45" s="17"/>
      <c r="K45" s="17"/>
      <c r="L45" s="17"/>
      <c r="M45" s="17"/>
      <c r="N45" s="17"/>
      <c r="O45" s="17"/>
      <c r="P45" s="17"/>
    </row>
    <row r="46" spans="1:16" x14ac:dyDescent="0.3">
      <c r="A46" s="17"/>
      <c r="B46" s="17"/>
      <c r="C46" s="17"/>
      <c r="D46" s="17"/>
      <c r="E46" s="17"/>
      <c r="F46" s="17"/>
      <c r="G46" s="17"/>
      <c r="H46" s="17"/>
      <c r="I46" s="17"/>
      <c r="J46" s="17"/>
      <c r="K46" s="17"/>
      <c r="L46" s="17"/>
      <c r="M46" s="17"/>
      <c r="N46" s="17"/>
      <c r="O46" s="17"/>
      <c r="P46" s="17"/>
    </row>
    <row r="47" spans="1:16" x14ac:dyDescent="0.3">
      <c r="A47" s="17"/>
      <c r="B47" s="17"/>
      <c r="C47" s="17"/>
      <c r="D47" s="17"/>
      <c r="E47" s="17"/>
      <c r="F47" s="17"/>
      <c r="G47" s="17"/>
      <c r="H47" s="17"/>
      <c r="I47" s="17"/>
      <c r="J47" s="17"/>
      <c r="K47" s="17"/>
      <c r="L47" s="17"/>
      <c r="M47" s="17"/>
      <c r="N47" s="17"/>
      <c r="O47" s="17"/>
      <c r="P47" s="17"/>
    </row>
    <row r="48" spans="1:16" x14ac:dyDescent="0.3">
      <c r="A48" s="17"/>
      <c r="B48" s="17"/>
      <c r="C48" s="17"/>
      <c r="D48" s="17"/>
      <c r="E48" s="17"/>
      <c r="F48" s="17"/>
      <c r="G48" s="17"/>
      <c r="H48" s="17"/>
      <c r="I48" s="17"/>
      <c r="J48" s="17"/>
      <c r="K48" s="17"/>
      <c r="L48" s="17"/>
      <c r="M48" s="17"/>
      <c r="N48" s="17"/>
      <c r="O48" s="17"/>
      <c r="P48" s="17"/>
    </row>
    <row r="49" spans="1:16" x14ac:dyDescent="0.3">
      <c r="A49" s="17"/>
      <c r="B49" s="17"/>
      <c r="C49" s="17"/>
      <c r="D49" s="17"/>
      <c r="E49" s="17"/>
      <c r="F49" s="17"/>
      <c r="G49" s="17"/>
      <c r="H49" s="17"/>
      <c r="I49" s="17"/>
      <c r="J49" s="17"/>
      <c r="K49" s="17"/>
      <c r="L49" s="17"/>
      <c r="M49" s="17"/>
      <c r="N49" s="17"/>
      <c r="O49" s="17"/>
      <c r="P49" s="17"/>
    </row>
    <row r="50" spans="1:16" ht="14.3" customHeight="1" x14ac:dyDescent="0.3">
      <c r="A50" s="17"/>
      <c r="B50" s="17"/>
      <c r="C50" s="17"/>
      <c r="D50" s="70" t="s">
        <v>101</v>
      </c>
      <c r="E50" s="70"/>
      <c r="F50" s="70"/>
      <c r="G50" s="70"/>
      <c r="H50" s="70"/>
      <c r="I50" s="70"/>
      <c r="J50" s="70"/>
      <c r="K50" s="70"/>
      <c r="L50" s="70"/>
      <c r="M50" s="70"/>
      <c r="N50" s="17"/>
      <c r="O50" s="17"/>
      <c r="P50" s="17"/>
    </row>
    <row r="51" spans="1:16" ht="20.25" customHeight="1" thickBot="1" x14ac:dyDescent="0.35">
      <c r="A51" s="17"/>
      <c r="B51" s="17"/>
      <c r="C51" s="17"/>
      <c r="D51" s="71"/>
      <c r="E51" s="71"/>
      <c r="F51" s="71"/>
      <c r="G51" s="71"/>
      <c r="H51" s="71"/>
      <c r="I51" s="71"/>
      <c r="J51" s="71"/>
      <c r="K51" s="71"/>
      <c r="L51" s="71"/>
      <c r="M51" s="71"/>
      <c r="N51" s="17"/>
      <c r="O51" s="17"/>
      <c r="P51" s="17"/>
    </row>
    <row r="52" spans="1:16" ht="14.95" thickTop="1" x14ac:dyDescent="0.3">
      <c r="A52" s="17"/>
      <c r="B52" s="17"/>
      <c r="C52" s="17"/>
      <c r="D52" s="17"/>
      <c r="E52" s="17"/>
      <c r="F52" s="17"/>
      <c r="G52" s="17"/>
      <c r="H52" s="17"/>
      <c r="I52" s="17"/>
      <c r="J52" s="17"/>
      <c r="K52" s="17"/>
      <c r="L52" s="17"/>
      <c r="M52" s="17"/>
      <c r="N52" s="17"/>
      <c r="O52" s="17"/>
      <c r="P52" s="17"/>
    </row>
    <row r="53" spans="1:16" x14ac:dyDescent="0.3">
      <c r="A53" s="17"/>
      <c r="B53" s="17"/>
      <c r="C53" s="17"/>
      <c r="D53" s="17"/>
      <c r="E53" s="17"/>
      <c r="F53" s="17"/>
      <c r="G53" s="17"/>
      <c r="H53" s="17"/>
      <c r="I53" s="17"/>
      <c r="J53" s="17"/>
      <c r="K53" s="17"/>
      <c r="L53" s="17"/>
      <c r="M53" s="17"/>
      <c r="N53" s="17"/>
      <c r="O53" s="17"/>
      <c r="P53" s="17"/>
    </row>
    <row r="54" spans="1:16" x14ac:dyDescent="0.3">
      <c r="A54" s="17"/>
      <c r="B54" s="17"/>
      <c r="C54" s="17"/>
      <c r="D54" s="17"/>
      <c r="E54" s="17"/>
      <c r="F54" s="17"/>
      <c r="G54" s="17"/>
      <c r="H54" s="17"/>
      <c r="I54" s="17"/>
      <c r="J54" s="17"/>
      <c r="K54" s="17"/>
      <c r="L54" s="17"/>
      <c r="M54" s="17"/>
      <c r="N54" s="17"/>
      <c r="O54" s="17"/>
      <c r="P54" s="17"/>
    </row>
    <row r="55" spans="1:16" ht="18.7" customHeight="1" x14ac:dyDescent="0.3">
      <c r="A55" s="17"/>
      <c r="B55" s="17"/>
      <c r="C55" s="17"/>
      <c r="D55" s="17"/>
      <c r="E55" s="17"/>
      <c r="F55" s="17"/>
      <c r="G55" s="17"/>
      <c r="H55" s="17"/>
      <c r="I55" s="17"/>
      <c r="J55" s="17"/>
      <c r="K55" s="17"/>
      <c r="L55" s="74"/>
      <c r="M55" s="74"/>
      <c r="N55" s="17"/>
      <c r="O55" s="17"/>
      <c r="P55" s="17"/>
    </row>
    <row r="56" spans="1:16" ht="15.55" x14ac:dyDescent="0.3">
      <c r="A56" s="17"/>
      <c r="B56" s="17"/>
      <c r="C56" s="17"/>
      <c r="D56" s="17"/>
      <c r="E56" s="17"/>
      <c r="F56" s="17"/>
      <c r="G56" s="17"/>
      <c r="H56" s="17"/>
      <c r="I56" s="17"/>
      <c r="J56" s="17"/>
      <c r="K56" s="17"/>
      <c r="L56" s="75"/>
      <c r="M56" s="75"/>
      <c r="N56" s="17"/>
      <c r="O56" s="17"/>
      <c r="P56" s="17"/>
    </row>
    <row r="57" spans="1:16" ht="15.55" x14ac:dyDescent="0.3">
      <c r="A57" s="17"/>
      <c r="B57" s="17"/>
      <c r="C57" s="17"/>
      <c r="D57" s="17"/>
      <c r="E57" s="17"/>
      <c r="F57" s="17"/>
      <c r="G57" s="17"/>
      <c r="H57" s="17"/>
      <c r="I57" s="17"/>
      <c r="J57" s="17"/>
      <c r="K57" s="17"/>
      <c r="L57" s="19"/>
      <c r="M57" s="19"/>
      <c r="N57" s="17"/>
      <c r="O57" s="17"/>
      <c r="P57" s="17"/>
    </row>
    <row r="58" spans="1:16" ht="15.55" x14ac:dyDescent="0.3">
      <c r="A58" s="17"/>
      <c r="B58" s="17"/>
      <c r="C58" s="17"/>
      <c r="D58" s="17"/>
      <c r="E58" s="17"/>
      <c r="F58" s="17"/>
      <c r="G58" s="17"/>
      <c r="H58" s="17"/>
      <c r="I58" s="17"/>
      <c r="J58" s="17"/>
      <c r="K58" s="17"/>
      <c r="L58" s="74"/>
      <c r="M58" s="74"/>
      <c r="N58" s="17"/>
      <c r="O58" s="17"/>
      <c r="P58" s="17"/>
    </row>
    <row r="59" spans="1:16" ht="15.55" x14ac:dyDescent="0.3">
      <c r="A59" s="17"/>
      <c r="B59" s="17"/>
      <c r="C59" s="17"/>
      <c r="D59" s="17"/>
      <c r="E59" s="17"/>
      <c r="F59" s="17"/>
      <c r="G59" s="17"/>
      <c r="H59" s="17"/>
      <c r="I59" s="17"/>
      <c r="J59" s="17"/>
      <c r="K59" s="17"/>
      <c r="L59" s="75"/>
      <c r="M59" s="75"/>
      <c r="N59" s="17"/>
      <c r="O59" s="17"/>
      <c r="P59" s="17"/>
    </row>
    <row r="60" spans="1:16" x14ac:dyDescent="0.3">
      <c r="A60" s="17"/>
      <c r="B60" s="17"/>
      <c r="C60" s="17"/>
      <c r="D60" s="17"/>
      <c r="E60" s="17"/>
      <c r="F60" s="17"/>
      <c r="G60" s="17"/>
      <c r="H60" s="17"/>
      <c r="I60" s="17"/>
      <c r="J60" s="17"/>
      <c r="K60" s="17"/>
      <c r="L60" s="17"/>
      <c r="M60" s="17"/>
      <c r="N60" s="17"/>
      <c r="O60" s="17"/>
      <c r="P60" s="17"/>
    </row>
    <row r="61" spans="1:16" x14ac:dyDescent="0.3">
      <c r="A61" s="17"/>
      <c r="B61" s="17"/>
      <c r="C61" s="17"/>
      <c r="D61" s="17"/>
      <c r="E61" s="17"/>
      <c r="F61" s="17"/>
      <c r="G61" s="17"/>
      <c r="H61" s="17"/>
      <c r="I61" s="17"/>
      <c r="J61" s="17"/>
      <c r="K61" s="17"/>
      <c r="L61" s="76"/>
      <c r="M61" s="76"/>
      <c r="N61" s="17"/>
      <c r="O61" s="17"/>
      <c r="P61" s="17"/>
    </row>
    <row r="62" spans="1:16" x14ac:dyDescent="0.3">
      <c r="A62" s="17"/>
      <c r="B62" s="17"/>
      <c r="C62" s="17"/>
      <c r="D62" s="17"/>
      <c r="E62" s="17"/>
      <c r="F62" s="17"/>
      <c r="G62" s="17"/>
      <c r="H62" s="17"/>
      <c r="I62" s="17"/>
      <c r="J62" s="17"/>
      <c r="K62" s="17"/>
      <c r="L62" s="77"/>
      <c r="M62" s="77"/>
      <c r="N62" s="17"/>
      <c r="O62" s="17"/>
      <c r="P62" s="17"/>
    </row>
    <row r="63" spans="1:16" x14ac:dyDescent="0.3">
      <c r="A63" s="17"/>
      <c r="B63" s="17"/>
      <c r="C63" s="17"/>
      <c r="D63" s="17"/>
      <c r="E63" s="17"/>
      <c r="F63" s="17"/>
      <c r="G63" s="17"/>
      <c r="H63" s="17"/>
      <c r="I63" s="17"/>
      <c r="J63" s="17"/>
      <c r="K63" s="17"/>
      <c r="L63" s="17"/>
      <c r="M63" s="17"/>
      <c r="N63" s="17"/>
      <c r="O63" s="17"/>
      <c r="P63" s="17"/>
    </row>
    <row r="64" spans="1:16" x14ac:dyDescent="0.3">
      <c r="A64" s="17"/>
      <c r="B64" s="17"/>
      <c r="C64" s="17"/>
      <c r="D64" s="17"/>
      <c r="E64" s="17"/>
      <c r="F64" s="17"/>
      <c r="G64" s="17"/>
      <c r="H64" s="17"/>
      <c r="I64" s="17"/>
      <c r="J64" s="17"/>
      <c r="K64" s="17"/>
      <c r="L64" s="17"/>
      <c r="M64" s="17"/>
      <c r="N64" s="17"/>
      <c r="O64" s="17"/>
      <c r="P64" s="17"/>
    </row>
    <row r="65" spans="1:16" x14ac:dyDescent="0.3">
      <c r="A65" s="17"/>
      <c r="B65" s="17"/>
      <c r="C65" s="17"/>
      <c r="D65" s="17"/>
      <c r="E65" s="17"/>
      <c r="F65" s="17"/>
      <c r="G65" s="17"/>
      <c r="H65" s="17"/>
      <c r="I65" s="17"/>
      <c r="J65" s="17"/>
      <c r="K65" s="17"/>
      <c r="L65" s="17"/>
      <c r="M65" s="17"/>
      <c r="N65" s="17"/>
      <c r="O65" s="17"/>
      <c r="P65" s="17"/>
    </row>
    <row r="66" spans="1:16" x14ac:dyDescent="0.3">
      <c r="A66" s="17"/>
      <c r="B66" s="17"/>
      <c r="C66" s="17"/>
      <c r="D66" s="17"/>
      <c r="E66" s="17"/>
      <c r="F66" s="17"/>
      <c r="G66" s="17"/>
      <c r="H66" s="17"/>
      <c r="I66" s="17"/>
      <c r="J66" s="17"/>
      <c r="K66" s="17"/>
      <c r="L66" s="17"/>
      <c r="M66" s="17"/>
      <c r="N66" s="17"/>
      <c r="O66" s="17"/>
      <c r="P66" s="17"/>
    </row>
    <row r="67" spans="1:16" x14ac:dyDescent="0.3">
      <c r="A67" s="17"/>
      <c r="B67" s="17"/>
      <c r="C67" s="17"/>
      <c r="D67" s="17"/>
      <c r="E67" s="17"/>
      <c r="F67" s="17"/>
      <c r="G67" s="17"/>
      <c r="H67" s="17"/>
      <c r="I67" s="17"/>
      <c r="J67" s="17"/>
      <c r="K67" s="17"/>
      <c r="L67" s="17"/>
      <c r="M67" s="17"/>
      <c r="N67" s="17"/>
      <c r="O67" s="17"/>
      <c r="P67" s="17"/>
    </row>
    <row r="68" spans="1:16" x14ac:dyDescent="0.3">
      <c r="A68" s="17"/>
      <c r="B68" s="17"/>
      <c r="C68" s="17"/>
      <c r="D68" s="17"/>
      <c r="E68" s="17"/>
      <c r="F68" s="17"/>
      <c r="G68" s="17"/>
      <c r="H68" s="17"/>
      <c r="I68" s="17"/>
      <c r="J68" s="17"/>
      <c r="K68" s="17"/>
      <c r="L68" s="17"/>
      <c r="M68" s="17"/>
      <c r="N68" s="17"/>
      <c r="O68" s="17"/>
      <c r="P68" s="17"/>
    </row>
    <row r="69" spans="1:16" x14ac:dyDescent="0.3">
      <c r="A69" s="17"/>
      <c r="B69" s="17"/>
      <c r="C69" s="17"/>
      <c r="D69" s="17"/>
      <c r="E69" s="17"/>
      <c r="F69" s="17"/>
      <c r="G69" s="17"/>
      <c r="H69" s="17"/>
      <c r="I69" s="17"/>
      <c r="J69" s="17"/>
      <c r="K69" s="17"/>
      <c r="L69" s="17"/>
      <c r="M69" s="17"/>
      <c r="N69" s="17"/>
      <c r="O69" s="17"/>
      <c r="P69" s="17"/>
    </row>
    <row r="70" spans="1:16" x14ac:dyDescent="0.3">
      <c r="A70" s="17"/>
      <c r="B70" s="17"/>
      <c r="C70" s="17"/>
      <c r="D70" s="17"/>
      <c r="E70" s="17"/>
      <c r="F70" s="17"/>
      <c r="G70" s="17"/>
      <c r="H70" s="17"/>
      <c r="I70" s="17"/>
      <c r="J70" s="17"/>
      <c r="K70" s="17"/>
      <c r="L70" s="17"/>
      <c r="M70" s="17"/>
      <c r="N70" s="17"/>
      <c r="O70" s="17"/>
      <c r="P70" s="17"/>
    </row>
    <row r="71" spans="1:16" x14ac:dyDescent="0.3">
      <c r="A71" s="17"/>
      <c r="B71" s="17"/>
      <c r="C71" s="17"/>
      <c r="D71" s="17"/>
      <c r="E71" s="17"/>
      <c r="F71" s="17"/>
      <c r="G71" s="17"/>
      <c r="H71" s="17"/>
      <c r="I71" s="17"/>
      <c r="J71" s="17"/>
      <c r="K71" s="17"/>
      <c r="L71" s="17"/>
      <c r="M71" s="17"/>
      <c r="N71" s="17"/>
      <c r="O71" s="17"/>
      <c r="P71" s="17"/>
    </row>
    <row r="72" spans="1:16" x14ac:dyDescent="0.3">
      <c r="A72" s="17"/>
      <c r="B72" s="17"/>
      <c r="C72" s="17"/>
      <c r="D72" s="17"/>
      <c r="E72" s="17"/>
      <c r="F72" s="17"/>
      <c r="G72" s="17"/>
      <c r="H72" s="17"/>
      <c r="I72" s="17"/>
      <c r="J72" s="17"/>
      <c r="K72" s="17"/>
      <c r="L72" s="17"/>
      <c r="M72" s="17"/>
      <c r="N72" s="17"/>
      <c r="O72" s="17"/>
      <c r="P72" s="17"/>
    </row>
    <row r="73" spans="1:16" x14ac:dyDescent="0.3">
      <c r="A73" s="17"/>
      <c r="B73" s="17"/>
      <c r="C73" s="17"/>
      <c r="D73" s="17"/>
      <c r="E73" s="17"/>
      <c r="F73" s="17"/>
      <c r="G73" s="17"/>
      <c r="H73" s="17"/>
      <c r="I73" s="17"/>
      <c r="J73" s="17"/>
      <c r="K73" s="17"/>
      <c r="L73" s="17"/>
      <c r="M73" s="17"/>
      <c r="N73" s="17"/>
      <c r="O73" s="17"/>
      <c r="P73" s="17"/>
    </row>
    <row r="74" spans="1:16" x14ac:dyDescent="0.3">
      <c r="A74" s="17"/>
      <c r="B74" s="17"/>
      <c r="C74" s="17"/>
      <c r="D74" s="17"/>
      <c r="E74" s="17"/>
      <c r="F74" s="17"/>
      <c r="G74" s="17"/>
      <c r="H74" s="17"/>
      <c r="I74" s="17"/>
      <c r="J74" s="17"/>
      <c r="K74" s="17"/>
      <c r="L74" s="17"/>
      <c r="M74" s="17"/>
      <c r="N74" s="17"/>
      <c r="O74" s="17"/>
      <c r="P74" s="17"/>
    </row>
    <row r="75" spans="1:16" x14ac:dyDescent="0.3">
      <c r="A75" s="17"/>
      <c r="B75" s="17"/>
      <c r="C75" s="17"/>
      <c r="D75" s="17"/>
      <c r="E75" s="17"/>
      <c r="F75" s="17"/>
      <c r="G75" s="17"/>
      <c r="H75" s="17"/>
      <c r="I75" s="17"/>
      <c r="J75" s="17"/>
      <c r="K75" s="17"/>
      <c r="L75" s="17"/>
      <c r="M75" s="17"/>
      <c r="N75" s="17"/>
      <c r="O75" s="17"/>
      <c r="P75" s="17"/>
    </row>
    <row r="76" spans="1:16" x14ac:dyDescent="0.3">
      <c r="A76" s="17"/>
      <c r="B76" s="17"/>
      <c r="C76" s="17"/>
      <c r="D76" s="17"/>
      <c r="E76" s="17"/>
      <c r="F76" s="17"/>
      <c r="G76" s="17"/>
      <c r="H76" s="17"/>
      <c r="I76" s="17"/>
      <c r="J76" s="17"/>
      <c r="K76" s="17"/>
      <c r="L76" s="17"/>
      <c r="M76" s="17"/>
      <c r="N76" s="17"/>
      <c r="O76" s="17"/>
      <c r="P76" s="17"/>
    </row>
    <row r="77" spans="1:16" x14ac:dyDescent="0.3">
      <c r="A77" s="17"/>
      <c r="B77" s="17"/>
      <c r="C77" s="17"/>
      <c r="D77" s="17"/>
      <c r="E77" s="17"/>
      <c r="F77" s="17"/>
      <c r="G77" s="17"/>
      <c r="H77" s="17"/>
      <c r="I77" s="17"/>
      <c r="J77" s="17"/>
      <c r="K77" s="17"/>
      <c r="L77" s="17"/>
      <c r="M77" s="17"/>
      <c r="N77" s="17"/>
      <c r="O77" s="17"/>
      <c r="P77" s="17"/>
    </row>
    <row r="78" spans="1:16" x14ac:dyDescent="0.3">
      <c r="A78" s="17"/>
      <c r="B78" s="17"/>
      <c r="C78" s="17"/>
      <c r="D78" s="17"/>
      <c r="E78" s="17"/>
      <c r="F78" s="17"/>
      <c r="G78" s="17"/>
      <c r="H78" s="17"/>
      <c r="I78" s="17"/>
      <c r="J78" s="17"/>
      <c r="K78" s="17"/>
      <c r="L78" s="17"/>
      <c r="M78" s="17"/>
      <c r="N78" s="17"/>
      <c r="O78" s="17"/>
      <c r="P78" s="17"/>
    </row>
    <row r="79" spans="1:16" x14ac:dyDescent="0.3">
      <c r="A79" s="17"/>
      <c r="B79" s="17"/>
      <c r="C79" s="17"/>
      <c r="D79" s="17"/>
      <c r="E79" s="17"/>
      <c r="F79" s="17"/>
      <c r="G79" s="17"/>
      <c r="H79" s="17"/>
      <c r="I79" s="17"/>
      <c r="J79" s="17"/>
      <c r="K79" s="17"/>
      <c r="L79" s="17"/>
      <c r="M79" s="17"/>
      <c r="N79" s="17"/>
      <c r="O79" s="17"/>
      <c r="P79" s="17"/>
    </row>
    <row r="80" spans="1:16" x14ac:dyDescent="0.3">
      <c r="A80" s="17"/>
      <c r="B80" s="17"/>
      <c r="C80" s="17"/>
      <c r="D80" s="17"/>
      <c r="E80" s="17"/>
      <c r="F80" s="17"/>
      <c r="G80" s="17"/>
      <c r="H80" s="17"/>
      <c r="I80" s="17"/>
      <c r="J80" s="17"/>
      <c r="K80" s="17"/>
      <c r="L80" s="17"/>
      <c r="M80" s="17"/>
      <c r="N80" s="17"/>
      <c r="O80" s="17"/>
      <c r="P80" s="17"/>
    </row>
    <row r="81" spans="1:16" x14ac:dyDescent="0.3">
      <c r="A81" s="17"/>
      <c r="B81" s="17"/>
      <c r="C81" s="17"/>
      <c r="D81" s="17"/>
      <c r="E81" s="17"/>
      <c r="F81" s="17"/>
      <c r="G81" s="17"/>
      <c r="H81" s="17"/>
      <c r="I81" s="17"/>
      <c r="J81" s="17"/>
      <c r="K81" s="17"/>
      <c r="L81" s="17"/>
      <c r="M81" s="17"/>
      <c r="N81" s="17"/>
      <c r="O81" s="17"/>
      <c r="P81" s="17"/>
    </row>
    <row r="82" spans="1:16" x14ac:dyDescent="0.3">
      <c r="A82" s="17"/>
      <c r="B82" s="17"/>
      <c r="C82" s="17"/>
      <c r="D82" s="17"/>
      <c r="E82" s="17"/>
      <c r="F82" s="17"/>
      <c r="G82" s="17"/>
      <c r="H82" s="17"/>
      <c r="I82" s="17"/>
      <c r="J82" s="17"/>
      <c r="K82" s="17"/>
      <c r="L82" s="17"/>
      <c r="M82" s="17"/>
      <c r="N82" s="17"/>
      <c r="O82" s="17"/>
      <c r="P82" s="17"/>
    </row>
    <row r="83" spans="1:16" x14ac:dyDescent="0.3">
      <c r="A83" s="17"/>
      <c r="B83" s="17"/>
      <c r="C83" s="17"/>
      <c r="D83" s="17"/>
      <c r="E83" s="17"/>
      <c r="F83" s="17"/>
      <c r="G83" s="17"/>
      <c r="H83" s="17"/>
      <c r="I83" s="17"/>
      <c r="J83" s="17"/>
      <c r="K83" s="17"/>
      <c r="L83" s="17"/>
      <c r="M83" s="17"/>
      <c r="N83" s="17"/>
      <c r="O83" s="17"/>
      <c r="P83" s="17"/>
    </row>
    <row r="84" spans="1:16" x14ac:dyDescent="0.3">
      <c r="A84" s="17"/>
      <c r="B84" s="17"/>
      <c r="C84" s="17"/>
      <c r="D84" s="17"/>
      <c r="E84" s="17"/>
      <c r="F84" s="17"/>
      <c r="G84" s="17"/>
      <c r="H84" s="17"/>
      <c r="I84" s="17"/>
      <c r="J84" s="17"/>
      <c r="K84" s="17"/>
      <c r="L84" s="17"/>
      <c r="M84" s="17"/>
      <c r="N84" s="17"/>
      <c r="O84" s="17"/>
      <c r="P84" s="17"/>
    </row>
    <row r="85" spans="1:16" x14ac:dyDescent="0.3">
      <c r="A85" s="17"/>
      <c r="B85" s="17"/>
      <c r="C85" s="17"/>
      <c r="D85" s="17"/>
      <c r="E85" s="17"/>
      <c r="F85" s="17"/>
      <c r="G85" s="17"/>
      <c r="H85" s="17"/>
      <c r="I85" s="17"/>
      <c r="J85" s="17"/>
      <c r="K85" s="17"/>
      <c r="L85" s="17"/>
      <c r="M85" s="17"/>
      <c r="N85" s="17"/>
      <c r="O85" s="17"/>
      <c r="P85" s="17"/>
    </row>
    <row r="86" spans="1:16" x14ac:dyDescent="0.3">
      <c r="A86" s="17"/>
      <c r="B86" s="17"/>
      <c r="C86" s="17"/>
      <c r="D86" s="17"/>
      <c r="E86" s="17"/>
      <c r="F86" s="17"/>
      <c r="G86" s="17"/>
      <c r="H86" s="17"/>
      <c r="I86" s="17"/>
      <c r="J86" s="17"/>
      <c r="K86" s="17"/>
      <c r="L86" s="17"/>
      <c r="M86" s="17"/>
      <c r="N86" s="17"/>
      <c r="O86" s="17"/>
      <c r="P86" s="17"/>
    </row>
    <row r="87" spans="1:16" x14ac:dyDescent="0.3">
      <c r="A87" s="17"/>
      <c r="B87" s="17"/>
      <c r="C87" s="17"/>
      <c r="D87" s="17"/>
      <c r="E87" s="17"/>
      <c r="F87" s="17"/>
      <c r="G87" s="17"/>
      <c r="H87" s="17"/>
      <c r="I87" s="17"/>
      <c r="J87" s="17"/>
      <c r="K87" s="17"/>
      <c r="L87" s="17"/>
      <c r="M87" s="17"/>
      <c r="N87" s="17"/>
      <c r="O87" s="17"/>
      <c r="P87" s="17"/>
    </row>
    <row r="88" spans="1:16" x14ac:dyDescent="0.3">
      <c r="A88" s="17"/>
      <c r="B88" s="17"/>
      <c r="C88" s="17"/>
      <c r="D88" s="17"/>
      <c r="E88" s="17"/>
      <c r="F88" s="17"/>
      <c r="G88" s="17"/>
      <c r="H88" s="17"/>
      <c r="I88" s="17"/>
      <c r="J88" s="17"/>
      <c r="K88" s="17"/>
      <c r="L88" s="17"/>
      <c r="M88" s="17"/>
      <c r="N88" s="17"/>
      <c r="O88" s="17"/>
      <c r="P88" s="17"/>
    </row>
    <row r="89" spans="1:16" x14ac:dyDescent="0.3">
      <c r="A89" s="17"/>
      <c r="B89" s="17"/>
      <c r="C89" s="17"/>
      <c r="D89" s="17"/>
      <c r="E89" s="17"/>
      <c r="F89" s="17"/>
      <c r="G89" s="17"/>
      <c r="H89" s="17"/>
      <c r="I89" s="17"/>
      <c r="J89" s="17"/>
      <c r="K89" s="17"/>
      <c r="L89" s="17"/>
      <c r="M89" s="17"/>
      <c r="N89" s="17"/>
      <c r="O89" s="17"/>
      <c r="P89" s="17"/>
    </row>
    <row r="90" spans="1:16" x14ac:dyDescent="0.3">
      <c r="A90" s="17"/>
      <c r="B90" s="17"/>
      <c r="C90" s="17"/>
      <c r="D90" s="17"/>
      <c r="E90" s="17"/>
      <c r="F90" s="17"/>
      <c r="G90" s="17"/>
      <c r="H90" s="17"/>
      <c r="I90" s="17"/>
      <c r="J90" s="17"/>
      <c r="K90" s="17"/>
      <c r="L90" s="17"/>
      <c r="M90" s="17"/>
      <c r="N90" s="17"/>
      <c r="O90" s="17"/>
      <c r="P90" s="17"/>
    </row>
    <row r="91" spans="1:16" x14ac:dyDescent="0.3">
      <c r="A91" s="17"/>
      <c r="B91" s="17"/>
      <c r="C91" s="17"/>
      <c r="D91" s="17"/>
      <c r="E91" s="17"/>
      <c r="F91" s="17"/>
      <c r="G91" s="17"/>
      <c r="H91" s="17"/>
      <c r="I91" s="17"/>
      <c r="J91" s="17"/>
      <c r="K91" s="17"/>
      <c r="L91" s="17"/>
      <c r="M91" s="17"/>
      <c r="N91" s="17"/>
      <c r="O91" s="17"/>
      <c r="P91" s="17"/>
    </row>
    <row r="92" spans="1:16" x14ac:dyDescent="0.3">
      <c r="A92" s="17"/>
      <c r="B92" s="17"/>
      <c r="C92" s="17"/>
      <c r="D92" s="17"/>
      <c r="E92" s="17"/>
      <c r="F92" s="17"/>
      <c r="G92" s="17"/>
      <c r="H92" s="17"/>
      <c r="I92" s="17"/>
      <c r="J92" s="17"/>
      <c r="K92" s="17"/>
      <c r="L92" s="17"/>
      <c r="M92" s="17"/>
      <c r="N92" s="17"/>
      <c r="O92" s="17"/>
      <c r="P92" s="17"/>
    </row>
    <row r="93" spans="1:16" x14ac:dyDescent="0.3">
      <c r="A93" s="17"/>
      <c r="B93" s="17"/>
      <c r="C93" s="17"/>
      <c r="D93" s="17"/>
      <c r="E93" s="17"/>
      <c r="F93" s="17"/>
      <c r="G93" s="17"/>
      <c r="H93" s="17"/>
      <c r="I93" s="17"/>
      <c r="J93" s="17"/>
      <c r="K93" s="17"/>
      <c r="L93" s="17"/>
      <c r="M93" s="17"/>
      <c r="N93" s="17"/>
      <c r="O93" s="17"/>
      <c r="P93" s="17"/>
    </row>
    <row r="94" spans="1:16" x14ac:dyDescent="0.3">
      <c r="A94" s="17"/>
      <c r="B94" s="17"/>
      <c r="C94" s="17"/>
      <c r="D94" s="17"/>
      <c r="E94" s="17"/>
      <c r="F94" s="17"/>
      <c r="G94" s="17"/>
      <c r="H94" s="17"/>
      <c r="I94" s="17"/>
      <c r="J94" s="17"/>
      <c r="K94" s="17"/>
      <c r="L94" s="17"/>
      <c r="M94" s="17"/>
      <c r="N94" s="17"/>
      <c r="O94" s="17"/>
      <c r="P94" s="17"/>
    </row>
    <row r="95" spans="1:16" x14ac:dyDescent="0.3">
      <c r="A95" s="17"/>
      <c r="B95" s="17"/>
      <c r="C95" s="17"/>
      <c r="D95" s="17"/>
      <c r="E95" s="17"/>
      <c r="F95" s="17"/>
      <c r="G95" s="17"/>
      <c r="H95" s="17"/>
      <c r="I95" s="17"/>
      <c r="J95" s="17"/>
      <c r="K95" s="17"/>
      <c r="L95" s="17"/>
      <c r="M95" s="17"/>
      <c r="N95" s="17"/>
      <c r="O95" s="17"/>
      <c r="P95" s="17"/>
    </row>
    <row r="96" spans="1:16" x14ac:dyDescent="0.3">
      <c r="A96" s="17"/>
      <c r="B96" s="17"/>
      <c r="C96" s="17"/>
      <c r="D96" s="17"/>
      <c r="E96" s="17"/>
      <c r="F96" s="17"/>
      <c r="G96" s="17"/>
      <c r="H96" s="17"/>
      <c r="I96" s="17"/>
      <c r="J96" s="17"/>
      <c r="K96" s="17"/>
      <c r="L96" s="17"/>
      <c r="M96" s="17"/>
      <c r="N96" s="17"/>
      <c r="O96" s="17"/>
      <c r="P96" s="17"/>
    </row>
    <row r="97" spans="1:16" x14ac:dyDescent="0.3">
      <c r="A97" s="17"/>
      <c r="B97" s="17"/>
      <c r="C97" s="17"/>
      <c r="D97" s="17"/>
      <c r="E97" s="17"/>
      <c r="F97" s="17"/>
      <c r="G97" s="17"/>
      <c r="H97" s="17"/>
      <c r="I97" s="17"/>
      <c r="J97" s="17"/>
      <c r="K97" s="17"/>
      <c r="L97" s="17"/>
      <c r="M97" s="17"/>
      <c r="N97" s="17"/>
      <c r="O97" s="17"/>
      <c r="P97" s="17"/>
    </row>
    <row r="98" spans="1:16" x14ac:dyDescent="0.3">
      <c r="A98" s="17"/>
      <c r="B98" s="17"/>
      <c r="C98" s="17"/>
      <c r="D98" s="17"/>
      <c r="E98" s="17"/>
      <c r="F98" s="17"/>
      <c r="G98" s="17"/>
      <c r="H98" s="17"/>
      <c r="I98" s="17"/>
      <c r="J98" s="17"/>
      <c r="K98" s="17"/>
      <c r="L98" s="17"/>
      <c r="M98" s="17"/>
      <c r="N98" s="17"/>
      <c r="O98" s="17"/>
      <c r="P98" s="17"/>
    </row>
    <row r="99" spans="1:16" x14ac:dyDescent="0.3">
      <c r="A99" s="17"/>
      <c r="B99" s="17"/>
      <c r="C99" s="17"/>
      <c r="D99" s="17"/>
      <c r="E99" s="17"/>
      <c r="F99" s="17"/>
      <c r="G99" s="17"/>
      <c r="H99" s="17"/>
      <c r="I99" s="17"/>
      <c r="J99" s="17"/>
      <c r="K99" s="17"/>
      <c r="L99" s="17"/>
      <c r="M99" s="17"/>
      <c r="N99" s="17"/>
      <c r="O99" s="17"/>
      <c r="P99" s="17"/>
    </row>
    <row r="100" spans="1:16" x14ac:dyDescent="0.3">
      <c r="A100" s="17"/>
      <c r="B100" s="17"/>
      <c r="C100" s="17"/>
      <c r="D100" s="17"/>
      <c r="E100" s="17"/>
      <c r="F100" s="17"/>
      <c r="G100" s="17"/>
      <c r="H100" s="17"/>
      <c r="I100" s="17"/>
      <c r="J100" s="17"/>
      <c r="K100" s="17"/>
      <c r="L100" s="17"/>
      <c r="M100" s="17"/>
      <c r="N100" s="17"/>
      <c r="O100" s="17"/>
      <c r="P100" s="17"/>
    </row>
    <row r="101" spans="1:16" x14ac:dyDescent="0.3">
      <c r="A101" s="17"/>
      <c r="B101" s="17"/>
      <c r="C101" s="17"/>
      <c r="D101" s="17"/>
      <c r="E101" s="17"/>
      <c r="F101" s="17"/>
      <c r="G101" s="17"/>
      <c r="H101" s="17"/>
      <c r="I101" s="17"/>
      <c r="J101" s="17"/>
      <c r="K101" s="17"/>
      <c r="L101" s="17"/>
      <c r="M101" s="17"/>
      <c r="N101" s="17"/>
      <c r="O101" s="17"/>
      <c r="P101" s="17"/>
    </row>
    <row r="102" spans="1:16" x14ac:dyDescent="0.3">
      <c r="A102" s="17"/>
      <c r="B102" s="17"/>
      <c r="C102" s="17"/>
      <c r="D102" s="17"/>
      <c r="E102" s="17"/>
      <c r="F102" s="17"/>
      <c r="G102" s="17"/>
      <c r="H102" s="17"/>
      <c r="I102" s="17"/>
      <c r="J102" s="17"/>
      <c r="K102" s="17"/>
      <c r="L102" s="17"/>
      <c r="M102" s="17"/>
      <c r="N102" s="17"/>
      <c r="O102" s="17"/>
      <c r="P102" s="17"/>
    </row>
    <row r="103" spans="1:16" x14ac:dyDescent="0.3">
      <c r="A103" s="17"/>
      <c r="B103" s="17"/>
      <c r="C103" s="17"/>
      <c r="D103" s="17"/>
      <c r="E103" s="17"/>
      <c r="F103" s="17"/>
      <c r="G103" s="17"/>
      <c r="H103" s="17"/>
      <c r="I103" s="17"/>
      <c r="J103" s="17"/>
      <c r="K103" s="17"/>
      <c r="L103" s="17"/>
      <c r="M103" s="17"/>
      <c r="N103" s="17"/>
      <c r="O103" s="17"/>
      <c r="P103" s="17"/>
    </row>
    <row r="104" spans="1:16" x14ac:dyDescent="0.3">
      <c r="A104" s="17"/>
      <c r="B104" s="17"/>
      <c r="C104" s="17"/>
      <c r="D104" s="17"/>
      <c r="E104" s="17"/>
      <c r="F104" s="17"/>
      <c r="G104" s="17"/>
      <c r="H104" s="17"/>
      <c r="I104" s="17"/>
      <c r="J104" s="17"/>
      <c r="K104" s="17"/>
      <c r="L104" s="17"/>
      <c r="M104" s="17"/>
      <c r="N104" s="17"/>
      <c r="O104" s="17"/>
      <c r="P104" s="17"/>
    </row>
    <row r="105" spans="1:16" x14ac:dyDescent="0.3">
      <c r="A105" s="17"/>
      <c r="B105" s="17"/>
      <c r="C105" s="17"/>
      <c r="D105" s="17"/>
      <c r="E105" s="17"/>
      <c r="F105" s="17"/>
      <c r="G105" s="17"/>
      <c r="H105" s="17"/>
      <c r="I105" s="17"/>
      <c r="J105" s="17"/>
      <c r="K105" s="17"/>
      <c r="L105" s="17"/>
      <c r="M105" s="17"/>
      <c r="N105" s="17"/>
      <c r="O105" s="17"/>
      <c r="P105" s="17"/>
    </row>
    <row r="106" spans="1:16" x14ac:dyDescent="0.3">
      <c r="A106" s="17"/>
      <c r="B106" s="17"/>
      <c r="C106" s="17"/>
      <c r="D106" s="17"/>
      <c r="E106" s="17"/>
      <c r="F106" s="17"/>
      <c r="G106" s="17"/>
      <c r="H106" s="17"/>
      <c r="I106" s="17"/>
      <c r="J106" s="17"/>
      <c r="K106" s="17"/>
      <c r="L106" s="17"/>
      <c r="M106" s="17"/>
      <c r="N106" s="17"/>
      <c r="O106" s="17"/>
      <c r="P106" s="17"/>
    </row>
    <row r="107" spans="1:16" x14ac:dyDescent="0.3">
      <c r="A107" s="17"/>
      <c r="B107" s="17"/>
      <c r="C107" s="17"/>
      <c r="D107" s="17"/>
      <c r="E107" s="17"/>
      <c r="F107" s="17"/>
      <c r="G107" s="17"/>
      <c r="H107" s="17"/>
      <c r="I107" s="17"/>
      <c r="J107" s="17"/>
      <c r="K107" s="17"/>
      <c r="L107" s="17"/>
      <c r="M107" s="17"/>
      <c r="N107" s="17"/>
      <c r="O107" s="17"/>
      <c r="P107" s="17"/>
    </row>
    <row r="108" spans="1:16" x14ac:dyDescent="0.3">
      <c r="A108" s="17"/>
      <c r="B108" s="17"/>
      <c r="C108" s="17"/>
      <c r="D108" s="17"/>
      <c r="E108" s="17"/>
      <c r="F108" s="17"/>
      <c r="G108" s="17"/>
      <c r="H108" s="17"/>
      <c r="I108" s="17"/>
      <c r="J108" s="17"/>
      <c r="K108" s="17"/>
      <c r="L108" s="17"/>
      <c r="M108" s="17"/>
      <c r="N108" s="17"/>
      <c r="O108" s="17"/>
      <c r="P108" s="17"/>
    </row>
    <row r="109" spans="1:16" x14ac:dyDescent="0.3">
      <c r="A109" s="17"/>
      <c r="B109" s="17"/>
      <c r="C109" s="17"/>
      <c r="D109" s="17"/>
      <c r="E109" s="17"/>
      <c r="F109" s="17"/>
      <c r="G109" s="17"/>
      <c r="H109" s="17"/>
      <c r="I109" s="17"/>
      <c r="J109" s="17"/>
      <c r="K109" s="17"/>
      <c r="L109" s="17"/>
      <c r="M109" s="17"/>
      <c r="N109" s="17"/>
      <c r="O109" s="17"/>
      <c r="P109" s="17"/>
    </row>
    <row r="110" spans="1:16" x14ac:dyDescent="0.3">
      <c r="A110" s="17"/>
      <c r="B110" s="17"/>
      <c r="C110" s="17"/>
      <c r="D110" s="17"/>
      <c r="E110" s="17"/>
      <c r="F110" s="17"/>
      <c r="G110" s="17"/>
      <c r="H110" s="17"/>
      <c r="I110" s="17"/>
      <c r="J110" s="17"/>
      <c r="K110" s="17"/>
      <c r="L110" s="17"/>
      <c r="M110" s="17"/>
      <c r="N110" s="17"/>
      <c r="O110" s="17"/>
      <c r="P110" s="17"/>
    </row>
    <row r="111" spans="1:16" x14ac:dyDescent="0.3">
      <c r="A111" s="17"/>
      <c r="B111" s="17"/>
      <c r="C111" s="17"/>
      <c r="D111" s="17"/>
      <c r="E111" s="17"/>
      <c r="F111" s="17"/>
      <c r="G111" s="17"/>
      <c r="H111" s="17"/>
      <c r="I111" s="17"/>
      <c r="J111" s="17"/>
      <c r="K111" s="17"/>
      <c r="L111" s="17"/>
      <c r="M111" s="17"/>
      <c r="N111" s="17"/>
      <c r="O111" s="17"/>
      <c r="P111" s="17"/>
    </row>
    <row r="112" spans="1:16" x14ac:dyDescent="0.3">
      <c r="A112" s="17"/>
      <c r="B112" s="17"/>
      <c r="C112" s="17"/>
      <c r="D112" s="17"/>
      <c r="E112" s="17"/>
      <c r="F112" s="17"/>
      <c r="G112" s="17"/>
      <c r="H112" s="17"/>
      <c r="I112" s="17"/>
      <c r="J112" s="17"/>
      <c r="K112" s="17"/>
      <c r="L112" s="17"/>
      <c r="M112" s="17"/>
      <c r="N112" s="17"/>
      <c r="O112" s="17"/>
      <c r="P112" s="17"/>
    </row>
    <row r="113" spans="1:16" x14ac:dyDescent="0.3">
      <c r="A113" s="17"/>
      <c r="B113" s="17"/>
      <c r="C113" s="17"/>
      <c r="D113" s="17"/>
      <c r="E113" s="17"/>
      <c r="F113" s="17"/>
      <c r="G113" s="17"/>
      <c r="H113" s="17"/>
      <c r="I113" s="17"/>
      <c r="J113" s="17"/>
      <c r="K113" s="17"/>
      <c r="L113" s="17"/>
      <c r="M113" s="17"/>
      <c r="N113" s="17"/>
      <c r="O113" s="17"/>
      <c r="P113" s="17"/>
    </row>
    <row r="114" spans="1:16" x14ac:dyDescent="0.3">
      <c r="A114" s="17"/>
      <c r="B114" s="17"/>
      <c r="C114" s="17"/>
      <c r="D114" s="17"/>
      <c r="E114" s="17"/>
      <c r="F114" s="17"/>
      <c r="G114" s="17"/>
      <c r="H114" s="17"/>
      <c r="I114" s="17"/>
      <c r="J114" s="17"/>
      <c r="K114" s="17"/>
      <c r="L114" s="17"/>
      <c r="M114" s="17"/>
      <c r="N114" s="17"/>
      <c r="O114" s="17"/>
      <c r="P114" s="17"/>
    </row>
    <row r="115" spans="1:16" x14ac:dyDescent="0.3">
      <c r="A115" s="17"/>
      <c r="B115" s="17"/>
      <c r="C115" s="17"/>
      <c r="D115" s="17"/>
      <c r="E115" s="17"/>
      <c r="F115" s="17"/>
      <c r="G115" s="17"/>
      <c r="H115" s="17"/>
      <c r="I115" s="17"/>
      <c r="J115" s="17"/>
      <c r="K115" s="17"/>
      <c r="L115" s="17"/>
      <c r="M115" s="17"/>
      <c r="N115" s="17"/>
      <c r="O115" s="17"/>
      <c r="P115" s="17"/>
    </row>
    <row r="116" spans="1:16" x14ac:dyDescent="0.3">
      <c r="A116" s="17"/>
      <c r="B116" s="17"/>
      <c r="C116" s="17"/>
      <c r="D116" s="17"/>
      <c r="E116" s="17"/>
      <c r="F116" s="17"/>
      <c r="G116" s="17"/>
      <c r="H116" s="17"/>
      <c r="I116" s="17"/>
      <c r="J116" s="17"/>
      <c r="K116" s="17"/>
      <c r="L116" s="17"/>
      <c r="M116" s="17"/>
      <c r="N116" s="17"/>
      <c r="O116" s="17"/>
      <c r="P116" s="17"/>
    </row>
    <row r="117" spans="1:16" x14ac:dyDescent="0.3">
      <c r="A117" s="17"/>
      <c r="B117" s="17"/>
      <c r="C117" s="17"/>
      <c r="D117" s="17"/>
      <c r="E117" s="17"/>
      <c r="F117" s="17"/>
      <c r="G117" s="17"/>
      <c r="H117" s="17"/>
      <c r="I117" s="17"/>
      <c r="J117" s="17"/>
      <c r="K117" s="17"/>
      <c r="L117" s="17"/>
      <c r="M117" s="17"/>
      <c r="N117" s="17"/>
      <c r="O117" s="17"/>
      <c r="P117" s="17"/>
    </row>
    <row r="118" spans="1:16" x14ac:dyDescent="0.3">
      <c r="A118" s="17"/>
      <c r="B118" s="17"/>
      <c r="C118" s="17"/>
      <c r="D118" s="17"/>
      <c r="E118" s="17"/>
      <c r="F118" s="17"/>
      <c r="G118" s="17"/>
      <c r="H118" s="17"/>
      <c r="I118" s="17"/>
      <c r="J118" s="17"/>
      <c r="K118" s="17"/>
      <c r="L118" s="17"/>
      <c r="M118" s="17"/>
      <c r="N118" s="17"/>
      <c r="O118" s="17"/>
      <c r="P118" s="17"/>
    </row>
    <row r="119" spans="1:16" x14ac:dyDescent="0.3">
      <c r="A119" s="17"/>
      <c r="B119" s="17"/>
      <c r="C119" s="17"/>
      <c r="D119" s="17"/>
      <c r="E119" s="17"/>
      <c r="F119" s="17"/>
      <c r="G119" s="17"/>
      <c r="H119" s="17"/>
      <c r="I119" s="17"/>
      <c r="J119" s="17"/>
      <c r="K119" s="17"/>
      <c r="L119" s="17"/>
      <c r="M119" s="17"/>
      <c r="N119" s="17"/>
      <c r="O119" s="17"/>
      <c r="P119" s="17"/>
    </row>
    <row r="120" spans="1:16" x14ac:dyDescent="0.3">
      <c r="A120" s="17"/>
      <c r="B120" s="17"/>
      <c r="C120" s="17"/>
      <c r="D120" s="17"/>
      <c r="E120" s="17"/>
      <c r="F120" s="17"/>
      <c r="G120" s="17"/>
      <c r="H120" s="17"/>
      <c r="I120" s="17"/>
      <c r="J120" s="17"/>
      <c r="K120" s="17"/>
      <c r="L120" s="17"/>
      <c r="M120" s="17"/>
      <c r="N120" s="17"/>
      <c r="O120" s="17"/>
      <c r="P120" s="17"/>
    </row>
    <row r="121" spans="1:16" x14ac:dyDescent="0.3">
      <c r="A121" s="17"/>
      <c r="B121" s="17"/>
      <c r="C121" s="17"/>
      <c r="D121" s="17"/>
      <c r="E121" s="17"/>
      <c r="F121" s="17"/>
      <c r="G121" s="17"/>
      <c r="H121" s="17"/>
      <c r="I121" s="17"/>
      <c r="J121" s="17"/>
      <c r="K121" s="17"/>
      <c r="L121" s="17"/>
      <c r="M121" s="17"/>
      <c r="N121" s="17"/>
      <c r="O121" s="17"/>
      <c r="P121" s="17"/>
    </row>
    <row r="122" spans="1:16" x14ac:dyDescent="0.3">
      <c r="A122" s="17"/>
      <c r="B122" s="17"/>
      <c r="C122" s="17"/>
      <c r="D122" s="17"/>
      <c r="E122" s="17"/>
      <c r="F122" s="17"/>
      <c r="G122" s="17"/>
      <c r="H122" s="17"/>
      <c r="I122" s="17"/>
      <c r="J122" s="17"/>
      <c r="K122" s="17"/>
      <c r="L122" s="17"/>
      <c r="M122" s="17"/>
      <c r="N122" s="17"/>
      <c r="O122" s="17"/>
      <c r="P122" s="17"/>
    </row>
    <row r="123" spans="1:16" x14ac:dyDescent="0.3">
      <c r="A123" s="17"/>
      <c r="B123" s="17"/>
      <c r="C123" s="17"/>
      <c r="D123" s="17"/>
      <c r="E123" s="17"/>
      <c r="F123" s="17"/>
      <c r="G123" s="17"/>
      <c r="H123" s="17"/>
      <c r="I123" s="17"/>
      <c r="J123" s="17"/>
      <c r="K123" s="17"/>
      <c r="L123" s="17"/>
      <c r="M123" s="17"/>
      <c r="N123" s="17"/>
      <c r="O123" s="17"/>
      <c r="P123" s="17"/>
    </row>
    <row r="124" spans="1:16" x14ac:dyDescent="0.3">
      <c r="A124" s="17"/>
      <c r="B124" s="17"/>
      <c r="C124" s="17"/>
      <c r="D124" s="17"/>
      <c r="E124" s="17"/>
      <c r="F124" s="17"/>
      <c r="G124" s="17"/>
      <c r="H124" s="17"/>
      <c r="I124" s="17"/>
      <c r="J124" s="17"/>
      <c r="K124" s="17"/>
      <c r="L124" s="17"/>
      <c r="M124" s="17"/>
      <c r="N124" s="17"/>
      <c r="O124" s="17"/>
      <c r="P124" s="17"/>
    </row>
    <row r="125" spans="1:16" x14ac:dyDescent="0.3">
      <c r="A125" s="17"/>
      <c r="B125" s="17"/>
      <c r="C125" s="17"/>
      <c r="D125" s="17"/>
      <c r="E125" s="17"/>
      <c r="F125" s="17"/>
      <c r="G125" s="17"/>
      <c r="H125" s="17"/>
      <c r="I125" s="17"/>
      <c r="J125" s="17"/>
      <c r="K125" s="17"/>
      <c r="L125" s="17"/>
      <c r="M125" s="17"/>
      <c r="N125" s="17"/>
      <c r="O125" s="17"/>
      <c r="P125" s="17"/>
    </row>
  </sheetData>
  <sheetProtection sheet="1" objects="1" scenarios="1"/>
  <mergeCells count="13">
    <mergeCell ref="L58:M58"/>
    <mergeCell ref="L59:M59"/>
    <mergeCell ref="L61:M61"/>
    <mergeCell ref="L62:M62"/>
    <mergeCell ref="D50:M51"/>
    <mergeCell ref="L55:M55"/>
    <mergeCell ref="L56:M56"/>
    <mergeCell ref="D2:M2"/>
    <mergeCell ref="D3:H4"/>
    <mergeCell ref="I3:M4"/>
    <mergeCell ref="D19:F19"/>
    <mergeCell ref="D26:F26"/>
    <mergeCell ref="H10:L10"/>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L69"/>
  <sheetViews>
    <sheetView zoomScale="70" zoomScaleNormal="70" workbookViewId="0">
      <selection activeCell="F15" sqref="F15"/>
    </sheetView>
  </sheetViews>
  <sheetFormatPr defaultColWidth="11" defaultRowHeight="14.4" x14ac:dyDescent="0.3"/>
  <cols>
    <col min="3" max="3" width="12.90625" customWidth="1"/>
    <col min="4" max="4" width="29.6328125" style="29" customWidth="1"/>
    <col min="5" max="5" width="21.36328125" style="29" customWidth="1"/>
    <col min="6" max="6" width="41.36328125" style="29" customWidth="1"/>
    <col min="7" max="7" width="28.08984375" style="27" customWidth="1"/>
    <col min="8" max="9" width="31.08984375" style="28" customWidth="1"/>
    <col min="10" max="10" width="57.26953125" style="27" customWidth="1"/>
    <col min="11" max="11" width="189.7265625" style="28" bestFit="1" customWidth="1"/>
    <col min="12" max="12" width="127.26953125" style="28" bestFit="1" customWidth="1"/>
  </cols>
  <sheetData>
    <row r="1" spans="4:12" s="30" customFormat="1" ht="39.049999999999997" customHeight="1" x14ac:dyDescent="0.3">
      <c r="D1" s="47" t="s">
        <v>30</v>
      </c>
      <c r="E1" s="47" t="s">
        <v>102</v>
      </c>
      <c r="F1" s="47" t="s">
        <v>103</v>
      </c>
      <c r="G1" s="47" t="s">
        <v>104</v>
      </c>
      <c r="H1" s="47" t="s">
        <v>105</v>
      </c>
      <c r="I1" s="47" t="s">
        <v>106</v>
      </c>
      <c r="J1" s="47" t="s">
        <v>107</v>
      </c>
      <c r="K1" s="47" t="s">
        <v>108</v>
      </c>
    </row>
    <row r="2" spans="4:12" ht="72" x14ac:dyDescent="0.3">
      <c r="D2" s="31">
        <f>VLOOKUP(Tabla1[[#This Row],[Número de estándar de práctica]],Autoevaluación!$E$17:$H$108,2,FALSE)</f>
        <v>0</v>
      </c>
      <c r="E2" s="31" t="str">
        <f>Autoevaluación!G17</f>
        <v>SI</v>
      </c>
      <c r="F2" s="33" t="str">
        <f>VLOOKUP(Tabla1[[#This Row],[Número de estándar de práctica]],Autoevaluación!$E$17:$H$108,4,FALSE)</f>
        <v>-</v>
      </c>
      <c r="G2" s="32" t="s">
        <v>109</v>
      </c>
      <c r="H2" s="28" t="s">
        <v>11</v>
      </c>
      <c r="I2" s="27" t="s">
        <v>110</v>
      </c>
      <c r="J2" s="28" t="s">
        <v>111</v>
      </c>
      <c r="K2" s="28" t="s">
        <v>112</v>
      </c>
      <c r="L2"/>
    </row>
    <row r="3" spans="4:12" ht="345.6" x14ac:dyDescent="0.3">
      <c r="D3" s="31">
        <f>VLOOKUP(Tabla1[[#This Row],[Número de estándar de práctica]],Autoevaluación!$E$17:$H$108,2,FALSE)</f>
        <v>0</v>
      </c>
      <c r="E3" s="31" t="str">
        <f>Autoevaluación!G18</f>
        <v>SI</v>
      </c>
      <c r="F3" s="33" t="str">
        <f>VLOOKUP(Tabla1[[#This Row],[Número de estándar de práctica]],Autoevaluación!$E$17:$H$108,4,FALSE)</f>
        <v>-</v>
      </c>
      <c r="G3" s="32" t="s">
        <v>109</v>
      </c>
      <c r="H3" s="28" t="s">
        <v>13</v>
      </c>
      <c r="I3" s="27" t="s">
        <v>113</v>
      </c>
      <c r="J3" s="28" t="s">
        <v>114</v>
      </c>
      <c r="K3" s="28" t="s">
        <v>112</v>
      </c>
      <c r="L3"/>
    </row>
    <row r="4" spans="4:12" ht="115.2" x14ac:dyDescent="0.3">
      <c r="D4" s="31">
        <f>VLOOKUP(Tabla1[[#This Row],[Número de estándar de práctica]],Autoevaluación!$E$17:$H$108,2,FALSE)</f>
        <v>0</v>
      </c>
      <c r="E4" s="31" t="str">
        <f>Autoevaluación!G19</f>
        <v>SI</v>
      </c>
      <c r="F4" s="33" t="str">
        <f>VLOOKUP(Tabla1[[#This Row],[Número de estándar de práctica]],Autoevaluación!$E$17:$H$108,4,FALSE)</f>
        <v>-</v>
      </c>
      <c r="G4" s="32" t="s">
        <v>109</v>
      </c>
      <c r="H4" s="28" t="s">
        <v>15</v>
      </c>
      <c r="I4" s="27" t="s">
        <v>115</v>
      </c>
      <c r="J4" s="28" t="s">
        <v>116</v>
      </c>
      <c r="K4" s="28" t="s">
        <v>112</v>
      </c>
      <c r="L4"/>
    </row>
    <row r="5" spans="4:12" ht="273.60000000000002" x14ac:dyDescent="0.3">
      <c r="D5" s="31">
        <f>VLOOKUP(Tabla1[[#This Row],[Número de estándar de práctica]],Autoevaluación!$E$17:$H$108,2,FALSE)</f>
        <v>0</v>
      </c>
      <c r="E5" s="29" t="str">
        <f>Autoevaluación!G20</f>
        <v>NO</v>
      </c>
      <c r="F5" s="33" t="str">
        <f>VLOOKUP(Tabla1[[#This Row],[Número de estándar de práctica]],Autoevaluación!$E$17:$H$108,4,FALSE)</f>
        <v>-</v>
      </c>
      <c r="G5" s="32" t="s">
        <v>109</v>
      </c>
      <c r="H5" s="28" t="s">
        <v>17</v>
      </c>
      <c r="I5" s="27" t="s">
        <v>117</v>
      </c>
      <c r="J5" s="28" t="s">
        <v>118</v>
      </c>
      <c r="K5" s="28" t="s">
        <v>112</v>
      </c>
      <c r="L5"/>
    </row>
    <row r="6" spans="4:12" ht="115.2" x14ac:dyDescent="0.3">
      <c r="D6" s="31">
        <f>VLOOKUP(Tabla1[[#This Row],[Número de estándar de práctica]],Autoevaluación!$E$17:$H$108,2,FALSE)</f>
        <v>0</v>
      </c>
      <c r="E6" s="31" t="str">
        <f>Autoevaluación!G21</f>
        <v>SI</v>
      </c>
      <c r="F6" s="33" t="str">
        <f>VLOOKUP(Tabla1[[#This Row],[Número de estándar de práctica]],Autoevaluación!$E$17:$H$108,4,FALSE)</f>
        <v>-</v>
      </c>
      <c r="G6" s="32" t="s">
        <v>109</v>
      </c>
      <c r="H6" s="28" t="s">
        <v>19</v>
      </c>
      <c r="I6" s="27" t="s">
        <v>119</v>
      </c>
      <c r="J6" s="28" t="s">
        <v>120</v>
      </c>
      <c r="K6" s="28" t="s">
        <v>112</v>
      </c>
      <c r="L6"/>
    </row>
    <row r="7" spans="4:12" ht="115.2" x14ac:dyDescent="0.3">
      <c r="D7" s="31">
        <f>VLOOKUP(Tabla1[[#This Row],[Número de estándar de práctica]],Autoevaluación!$E$17:$H$108,2,FALSE)</f>
        <v>0</v>
      </c>
      <c r="E7" s="31" t="str">
        <f>Autoevaluación!G22</f>
        <v>SI</v>
      </c>
      <c r="F7" s="33" t="str">
        <f>VLOOKUP(Tabla1[[#This Row],[Número de estándar de práctica]],Autoevaluación!$E$17:$H$108,4,FALSE)</f>
        <v>-</v>
      </c>
      <c r="G7" s="32" t="s">
        <v>109</v>
      </c>
      <c r="H7" s="28" t="s">
        <v>21</v>
      </c>
      <c r="I7" s="27" t="s">
        <v>121</v>
      </c>
      <c r="J7" s="28" t="s">
        <v>122</v>
      </c>
      <c r="K7" s="28" t="s">
        <v>123</v>
      </c>
      <c r="L7"/>
    </row>
    <row r="8" spans="4:12" ht="115.2" x14ac:dyDescent="0.3">
      <c r="D8" s="31">
        <f>VLOOKUP(Tabla1[[#This Row],[Número de estándar de práctica]],Autoevaluación!$E$17:$H$108,2,FALSE)</f>
        <v>0</v>
      </c>
      <c r="E8" s="31" t="str">
        <f>Autoevaluación!G23</f>
        <v>SI</v>
      </c>
      <c r="F8" s="33" t="str">
        <f>VLOOKUP(Tabla1[[#This Row],[Número de estándar de práctica]],Autoevaluación!$E$17:$H$108,4,FALSE)</f>
        <v>-</v>
      </c>
      <c r="G8" s="32" t="s">
        <v>109</v>
      </c>
      <c r="H8" s="28" t="s">
        <v>23</v>
      </c>
      <c r="I8" s="27" t="s">
        <v>124</v>
      </c>
      <c r="J8" s="28" t="s">
        <v>125</v>
      </c>
      <c r="K8" s="28" t="s">
        <v>126</v>
      </c>
      <c r="L8"/>
    </row>
    <row r="9" spans="4:12" ht="100.8" x14ac:dyDescent="0.3">
      <c r="D9" s="31">
        <f>VLOOKUP(Tabla1[[#This Row],[Número de estándar de práctica]],Autoevaluación!$E$17:$H$108,2,FALSE)</f>
        <v>0</v>
      </c>
      <c r="E9" s="29" t="str">
        <f>Autoevaluación!G24</f>
        <v>NO</v>
      </c>
      <c r="F9" s="33" t="str">
        <f>VLOOKUP(Tabla1[[#This Row],[Número de estándar de práctica]],Autoevaluación!$E$17:$H$108,4,FALSE)</f>
        <v>-</v>
      </c>
      <c r="G9" s="32" t="s">
        <v>109</v>
      </c>
      <c r="H9" s="28" t="s">
        <v>25</v>
      </c>
      <c r="I9" s="27" t="s">
        <v>127</v>
      </c>
      <c r="J9" s="28" t="s">
        <v>128</v>
      </c>
      <c r="K9" s="28" t="s">
        <v>112</v>
      </c>
      <c r="L9"/>
    </row>
    <row r="10" spans="4:12" ht="129.6" x14ac:dyDescent="0.3">
      <c r="D10" s="31">
        <f>VLOOKUP(Tabla1[[#This Row],[Número de estándar de práctica]],Autoevaluación!$E$17:$H$108,2,FALSE)</f>
        <v>0</v>
      </c>
      <c r="E10" s="29" t="str">
        <f>Autoevaluación!G25</f>
        <v>NO</v>
      </c>
      <c r="F10" s="33" t="str">
        <f>VLOOKUP(Tabla1[[#This Row],[Número de estándar de práctica]],Autoevaluación!$E$17:$H$108,4,FALSE)</f>
        <v>-</v>
      </c>
      <c r="G10" s="32" t="s">
        <v>109</v>
      </c>
      <c r="H10" s="28" t="s">
        <v>27</v>
      </c>
      <c r="I10" s="27" t="s">
        <v>129</v>
      </c>
      <c r="J10" s="28" t="s">
        <v>130</v>
      </c>
      <c r="K10" s="28" t="s">
        <v>131</v>
      </c>
      <c r="L10"/>
    </row>
    <row r="11" spans="4:12" ht="129.6" x14ac:dyDescent="0.3">
      <c r="D11" s="31">
        <f>VLOOKUP(Tabla1[[#This Row],[Número de estándar de práctica]],Autoevaluación!$E$17:$H$108,2,FALSE)</f>
        <v>0</v>
      </c>
      <c r="E11" s="31" t="str">
        <f>Autoevaluación!G26</f>
        <v>SI</v>
      </c>
      <c r="F11" s="33" t="str">
        <f>VLOOKUP(Tabla1[[#This Row],[Número de estándar de práctica]],Autoevaluación!$E$17:$H$108,4,FALSE)</f>
        <v>-</v>
      </c>
      <c r="G11" s="32" t="s">
        <v>109</v>
      </c>
      <c r="H11" s="28" t="s">
        <v>29</v>
      </c>
      <c r="I11" s="27" t="s">
        <v>132</v>
      </c>
      <c r="J11" s="28" t="s">
        <v>133</v>
      </c>
      <c r="K11" s="28" t="s">
        <v>134</v>
      </c>
      <c r="L11"/>
    </row>
    <row r="12" spans="4:12" ht="230.4" x14ac:dyDescent="0.3">
      <c r="D12" s="31">
        <f>VLOOKUP(Tabla1[[#This Row],[Número de estándar de práctica]],Autoevaluación!$E$17:$H$108,2,FALSE)</f>
        <v>0</v>
      </c>
      <c r="E12" s="31" t="str">
        <f>Autoevaluación!G31</f>
        <v>SI</v>
      </c>
      <c r="F12" s="33" t="str">
        <f>VLOOKUP(Tabla1[[#This Row],[Número de estándar de práctica]],Autoevaluación!$E$17:$H$108,4,FALSE)</f>
        <v>-</v>
      </c>
      <c r="G12" s="32" t="s">
        <v>135</v>
      </c>
      <c r="H12" s="28" t="s">
        <v>32</v>
      </c>
      <c r="I12" s="27" t="s">
        <v>136</v>
      </c>
      <c r="J12" s="28" t="s">
        <v>137</v>
      </c>
      <c r="K12" s="28" t="s">
        <v>138</v>
      </c>
      <c r="L12"/>
    </row>
    <row r="13" spans="4:12" ht="409.6" x14ac:dyDescent="0.3">
      <c r="D13" s="31">
        <f>VLOOKUP(Tabla1[[#This Row],[Número de estándar de práctica]],Autoevaluación!$E$17:$H$108,2,FALSE)</f>
        <v>0</v>
      </c>
      <c r="E13" s="31" t="str">
        <f>Autoevaluación!G32</f>
        <v>SI</v>
      </c>
      <c r="F13" s="33" t="str">
        <f>VLOOKUP(Tabla1[[#This Row],[Número de estándar de práctica]],Autoevaluación!$E$17:$H$108,4,FALSE)</f>
        <v>-</v>
      </c>
      <c r="G13" s="32" t="s">
        <v>135</v>
      </c>
      <c r="H13" s="28" t="s">
        <v>33</v>
      </c>
      <c r="I13" s="27" t="s">
        <v>139</v>
      </c>
      <c r="J13" s="28" t="s">
        <v>140</v>
      </c>
      <c r="K13" s="28" t="s">
        <v>141</v>
      </c>
      <c r="L13"/>
    </row>
    <row r="14" spans="4:12" ht="172.8" x14ac:dyDescent="0.3">
      <c r="D14" s="31">
        <f>VLOOKUP(Tabla1[[#This Row],[Número de estándar de práctica]],Autoevaluación!$E$17:$H$108,2,FALSE)</f>
        <v>0</v>
      </c>
      <c r="E14" s="31" t="str">
        <f>Autoevaluación!G33</f>
        <v>SI</v>
      </c>
      <c r="F14" s="33" t="str">
        <f>VLOOKUP(Tabla1[[#This Row],[Número de estándar de práctica]],Autoevaluación!$E$17:$H$108,4,FALSE)</f>
        <v>-</v>
      </c>
      <c r="G14" s="32" t="s">
        <v>135</v>
      </c>
      <c r="H14" s="28" t="s">
        <v>34</v>
      </c>
      <c r="I14" s="27" t="s">
        <v>142</v>
      </c>
      <c r="J14" s="28" t="s">
        <v>143</v>
      </c>
      <c r="K14" s="28" t="s">
        <v>144</v>
      </c>
      <c r="L14"/>
    </row>
    <row r="15" spans="4:12" ht="172.8" x14ac:dyDescent="0.3">
      <c r="D15" s="31">
        <f>VLOOKUP(Tabla1[[#This Row],[Número de estándar de práctica]],Autoevaluación!$E$17:$H$108,2,FALSE)</f>
        <v>0</v>
      </c>
      <c r="E15" s="29" t="str">
        <f>Autoevaluación!G34</f>
        <v>NO</v>
      </c>
      <c r="F15" s="33" t="str">
        <f>VLOOKUP(Tabla1[[#This Row],[Número de estándar de práctica]],Autoevaluación!$E$17:$H$108,4,FALSE)</f>
        <v>-</v>
      </c>
      <c r="G15" s="32" t="s">
        <v>135</v>
      </c>
      <c r="H15" s="28" t="s">
        <v>35</v>
      </c>
      <c r="I15" s="27" t="s">
        <v>145</v>
      </c>
      <c r="J15" s="28" t="s">
        <v>146</v>
      </c>
      <c r="K15" s="28" t="s">
        <v>147</v>
      </c>
      <c r="L15"/>
    </row>
    <row r="16" spans="4:12" ht="100.8" x14ac:dyDescent="0.3">
      <c r="D16" s="31">
        <f>VLOOKUP(Tabla1[[#This Row],[Número de estándar de práctica]],Autoevaluación!$E$17:$H$108,2,FALSE)</f>
        <v>0</v>
      </c>
      <c r="E16" s="31" t="str">
        <f>Autoevaluación!G35</f>
        <v>SI</v>
      </c>
      <c r="F16" s="33" t="str">
        <f>VLOOKUP(Tabla1[[#This Row],[Número de estándar de práctica]],Autoevaluación!$E$17:$H$108,4,FALSE)</f>
        <v>-</v>
      </c>
      <c r="G16" s="32" t="s">
        <v>135</v>
      </c>
      <c r="H16" s="28" t="s">
        <v>36</v>
      </c>
      <c r="I16" s="27" t="s">
        <v>148</v>
      </c>
      <c r="J16" s="28" t="s">
        <v>149</v>
      </c>
      <c r="K16" s="28" t="s">
        <v>150</v>
      </c>
      <c r="L16"/>
    </row>
    <row r="17" spans="4:12" ht="144" x14ac:dyDescent="0.3">
      <c r="D17" s="31">
        <f>VLOOKUP(Tabla1[[#This Row],[Número de estándar de práctica]],Autoevaluación!$E$17:$H$108,2,FALSE)</f>
        <v>0</v>
      </c>
      <c r="E17" s="31" t="str">
        <f>Autoevaluación!G36</f>
        <v>SI</v>
      </c>
      <c r="F17" s="33" t="str">
        <f>VLOOKUP(Tabla1[[#This Row],[Número de estándar de práctica]],Autoevaluación!$E$17:$H$108,4,FALSE)</f>
        <v>-</v>
      </c>
      <c r="G17" s="32" t="s">
        <v>135</v>
      </c>
      <c r="H17" s="28" t="s">
        <v>37</v>
      </c>
      <c r="I17" s="27" t="s">
        <v>151</v>
      </c>
      <c r="J17" s="28" t="s">
        <v>152</v>
      </c>
      <c r="K17" s="28" t="s">
        <v>153</v>
      </c>
      <c r="L17"/>
    </row>
    <row r="18" spans="4:12" ht="388.8" x14ac:dyDescent="0.3">
      <c r="D18" s="31">
        <f>VLOOKUP(Tabla1[[#This Row],[Número de estándar de práctica]],Autoevaluación!$E$17:$H$108,2,FALSE)</f>
        <v>0</v>
      </c>
      <c r="E18" s="31" t="str">
        <f>Autoevaluación!G37</f>
        <v>SI</v>
      </c>
      <c r="F18" s="33" t="str">
        <f>VLOOKUP(Tabla1[[#This Row],[Número de estándar de práctica]],Autoevaluación!$E$17:$H$108,4,FALSE)</f>
        <v>-</v>
      </c>
      <c r="G18" s="32" t="s">
        <v>135</v>
      </c>
      <c r="H18" s="28" t="s">
        <v>38</v>
      </c>
      <c r="I18" s="27" t="s">
        <v>154</v>
      </c>
      <c r="J18" s="28" t="s">
        <v>155</v>
      </c>
      <c r="K18" s="28" t="s">
        <v>156</v>
      </c>
      <c r="L18"/>
    </row>
    <row r="19" spans="4:12" ht="129.6" x14ac:dyDescent="0.3">
      <c r="D19" s="31">
        <f>VLOOKUP(Tabla1[[#This Row],[Número de estándar de práctica]],Autoevaluación!$E$17:$H$108,2,FALSE)</f>
        <v>0</v>
      </c>
      <c r="E19" s="29" t="str">
        <f>Autoevaluación!G38</f>
        <v>NO</v>
      </c>
      <c r="F19" s="33" t="str">
        <f>VLOOKUP(Tabla1[[#This Row],[Número de estándar de práctica]],Autoevaluación!$E$17:$H$108,4,FALSE)</f>
        <v>-</v>
      </c>
      <c r="G19" s="32" t="s">
        <v>135</v>
      </c>
      <c r="H19" s="28" t="s">
        <v>39</v>
      </c>
      <c r="I19" s="27" t="s">
        <v>157</v>
      </c>
      <c r="J19" s="28" t="s">
        <v>158</v>
      </c>
      <c r="K19" s="28" t="s">
        <v>159</v>
      </c>
      <c r="L19"/>
    </row>
    <row r="20" spans="4:12" ht="115.2" x14ac:dyDescent="0.3">
      <c r="D20" s="31">
        <f>VLOOKUP(Tabla1[[#This Row],[Número de estándar de práctica]],Autoevaluación!$E$17:$H$108,2,FALSE)</f>
        <v>0</v>
      </c>
      <c r="E20" s="29" t="str">
        <f>Autoevaluación!G43</f>
        <v>NO</v>
      </c>
      <c r="F20" s="33" t="str">
        <f>VLOOKUP(Tabla1[[#This Row],[Número de estándar de práctica]],Autoevaluación!$E$17:$H$108,4,FALSE)</f>
        <v>-</v>
      </c>
      <c r="G20" s="32" t="s">
        <v>160</v>
      </c>
      <c r="H20" s="28" t="s">
        <v>41</v>
      </c>
      <c r="I20" s="27" t="s">
        <v>161</v>
      </c>
      <c r="J20" s="28" t="s">
        <v>162</v>
      </c>
      <c r="K20" s="28" t="s">
        <v>163</v>
      </c>
      <c r="L20"/>
    </row>
    <row r="21" spans="4:12" ht="72" x14ac:dyDescent="0.3">
      <c r="D21" s="31">
        <f>VLOOKUP(Tabla1[[#This Row],[Número de estándar de práctica]],Autoevaluación!$E$17:$H$108,2,FALSE)</f>
        <v>0</v>
      </c>
      <c r="E21" s="29" t="str">
        <f>Autoevaluación!G44</f>
        <v>NO</v>
      </c>
      <c r="F21" s="33" t="str">
        <f>VLOOKUP(Tabla1[[#This Row],[Número de estándar de práctica]],Autoevaluación!$E$17:$H$108,4,FALSE)</f>
        <v>-</v>
      </c>
      <c r="G21" s="32" t="s">
        <v>160</v>
      </c>
      <c r="H21" s="28" t="s">
        <v>42</v>
      </c>
      <c r="I21" s="27" t="s">
        <v>164</v>
      </c>
      <c r="J21" s="28" t="s">
        <v>165</v>
      </c>
      <c r="K21" s="28" t="s">
        <v>163</v>
      </c>
      <c r="L21"/>
    </row>
    <row r="22" spans="4:12" ht="388.8" x14ac:dyDescent="0.3">
      <c r="D22" s="31">
        <f>VLOOKUP(Tabla1[[#This Row],[Número de estándar de práctica]],Autoevaluación!$E$17:$H$108,2,FALSE)</f>
        <v>0</v>
      </c>
      <c r="E22" s="29" t="str">
        <f>Autoevaluación!G45</f>
        <v>NO</v>
      </c>
      <c r="F22" s="33" t="str">
        <f>VLOOKUP(Tabla1[[#This Row],[Número de estándar de práctica]],Autoevaluación!$E$17:$H$108,4,FALSE)</f>
        <v>-</v>
      </c>
      <c r="G22" s="32" t="s">
        <v>160</v>
      </c>
      <c r="H22" s="28" t="s">
        <v>43</v>
      </c>
      <c r="I22" s="27" t="s">
        <v>166</v>
      </c>
      <c r="J22" s="28" t="s">
        <v>167</v>
      </c>
      <c r="K22" s="28" t="s">
        <v>168</v>
      </c>
      <c r="L22"/>
    </row>
    <row r="23" spans="4:12" ht="144" x14ac:dyDescent="0.3">
      <c r="D23" s="31">
        <f>VLOOKUP(Tabla1[[#This Row],[Número de estándar de práctica]],Autoevaluación!$E$17:$H$108,2,FALSE)</f>
        <v>0</v>
      </c>
      <c r="E23" s="29" t="str">
        <f>Autoevaluación!G46</f>
        <v>NO</v>
      </c>
      <c r="F23" s="33" t="str">
        <f>VLOOKUP(Tabla1[[#This Row],[Número de estándar de práctica]],Autoevaluación!$E$17:$H$108,4,FALSE)</f>
        <v>-</v>
      </c>
      <c r="G23" s="32" t="s">
        <v>160</v>
      </c>
      <c r="H23" s="28" t="s">
        <v>44</v>
      </c>
      <c r="I23" s="27" t="s">
        <v>169</v>
      </c>
      <c r="J23" s="28" t="s">
        <v>170</v>
      </c>
      <c r="K23" s="28" t="s">
        <v>171</v>
      </c>
      <c r="L23"/>
    </row>
    <row r="24" spans="4:12" ht="115.2" x14ac:dyDescent="0.3">
      <c r="D24" s="31">
        <f>VLOOKUP(Tabla1[[#This Row],[Número de estándar de práctica]],Autoevaluación!$E$17:$H$108,2,FALSE)</f>
        <v>0</v>
      </c>
      <c r="E24" s="29" t="str">
        <f>Autoevaluación!G47</f>
        <v>NO</v>
      </c>
      <c r="F24" s="33" t="str">
        <f>VLOOKUP(Tabla1[[#This Row],[Número de estándar de práctica]],Autoevaluación!$E$17:$H$108,4,FALSE)</f>
        <v>-</v>
      </c>
      <c r="G24" s="32" t="s">
        <v>160</v>
      </c>
      <c r="H24" s="28" t="s">
        <v>45</v>
      </c>
      <c r="I24" s="27" t="s">
        <v>172</v>
      </c>
      <c r="J24" s="28" t="s">
        <v>173</v>
      </c>
      <c r="K24" s="28" t="s">
        <v>174</v>
      </c>
      <c r="L24"/>
    </row>
    <row r="25" spans="4:12" ht="144" x14ac:dyDescent="0.3">
      <c r="D25" s="31">
        <f>VLOOKUP(Tabla1[[#This Row],[Número de estándar de práctica]],Autoevaluación!$E$17:$H$108,2,FALSE)</f>
        <v>0</v>
      </c>
      <c r="E25" s="29" t="str">
        <f>Autoevaluación!G48</f>
        <v>NO</v>
      </c>
      <c r="F25" s="33" t="str">
        <f>VLOOKUP(Tabla1[[#This Row],[Número de estándar de práctica]],Autoevaluación!$E$17:$H$108,4,FALSE)</f>
        <v>-</v>
      </c>
      <c r="G25" s="32" t="s">
        <v>160</v>
      </c>
      <c r="H25" s="28" t="s">
        <v>46</v>
      </c>
      <c r="I25" s="27" t="s">
        <v>175</v>
      </c>
      <c r="J25" s="28" t="s">
        <v>176</v>
      </c>
      <c r="K25" s="28" t="s">
        <v>163</v>
      </c>
      <c r="L25"/>
    </row>
    <row r="26" spans="4:12" ht="72" x14ac:dyDescent="0.3">
      <c r="D26" s="31">
        <f>VLOOKUP(Tabla1[[#This Row],[Número de estándar de práctica]],Autoevaluación!$E$17:$H$108,2,FALSE)</f>
        <v>0</v>
      </c>
      <c r="E26" s="29" t="str">
        <f>Autoevaluación!G49</f>
        <v>NO</v>
      </c>
      <c r="F26" s="33" t="str">
        <f>VLOOKUP(Tabla1[[#This Row],[Número de estándar de práctica]],Autoevaluación!$E$17:$H$108,4,FALSE)</f>
        <v>-</v>
      </c>
      <c r="G26" s="32" t="s">
        <v>160</v>
      </c>
      <c r="H26" s="28" t="s">
        <v>47</v>
      </c>
      <c r="I26" s="27" t="s">
        <v>177</v>
      </c>
      <c r="J26" s="28" t="s">
        <v>178</v>
      </c>
      <c r="K26" s="28" t="s">
        <v>163</v>
      </c>
      <c r="L26"/>
    </row>
    <row r="27" spans="4:12" ht="230.4" x14ac:dyDescent="0.3">
      <c r="D27" s="31">
        <f>VLOOKUP(Tabla1[[#This Row],[Número de estándar de práctica]],Autoevaluación!$E$17:$H$108,2,FALSE)</f>
        <v>0</v>
      </c>
      <c r="E27" s="29" t="str">
        <f>Autoevaluación!G50</f>
        <v>NO</v>
      </c>
      <c r="F27" s="33" t="str">
        <f>VLOOKUP(Tabla1[[#This Row],[Número de estándar de práctica]],Autoevaluación!$E$17:$H$108,4,FALSE)</f>
        <v>-</v>
      </c>
      <c r="G27" s="32" t="s">
        <v>160</v>
      </c>
      <c r="H27" s="28" t="s">
        <v>48</v>
      </c>
      <c r="I27" s="27" t="s">
        <v>179</v>
      </c>
      <c r="J27" s="28" t="s">
        <v>180</v>
      </c>
      <c r="K27" s="28" t="s">
        <v>163</v>
      </c>
      <c r="L27"/>
    </row>
    <row r="28" spans="4:12" ht="158.4" x14ac:dyDescent="0.3">
      <c r="D28" s="31">
        <f>VLOOKUP(Tabla1[[#This Row],[Número de estándar de práctica]],Autoevaluación!$E$17:$H$108,2,FALSE)</f>
        <v>0</v>
      </c>
      <c r="E28" s="29" t="str">
        <f>Autoevaluación!G51</f>
        <v>NO</v>
      </c>
      <c r="F28" s="33" t="str">
        <f>VLOOKUP(Tabla1[[#This Row],[Número de estándar de práctica]],Autoevaluación!$E$17:$H$108,4,FALSE)</f>
        <v>-</v>
      </c>
      <c r="G28" s="32" t="s">
        <v>160</v>
      </c>
      <c r="H28" s="28" t="s">
        <v>49</v>
      </c>
      <c r="I28" s="27" t="s">
        <v>181</v>
      </c>
      <c r="J28" s="28" t="s">
        <v>182</v>
      </c>
      <c r="K28" s="28" t="s">
        <v>183</v>
      </c>
      <c r="L28"/>
    </row>
    <row r="29" spans="4:12" ht="72" x14ac:dyDescent="0.3">
      <c r="D29" s="31">
        <f>VLOOKUP(Tabla1[[#This Row],[Número de estándar de práctica]],Autoevaluación!$E$17:$H$108,2,FALSE)</f>
        <v>0</v>
      </c>
      <c r="E29" s="29" t="str">
        <f>Autoevaluación!G52</f>
        <v>NO</v>
      </c>
      <c r="F29" s="33" t="str">
        <f>VLOOKUP(Tabla1[[#This Row],[Número de estándar de práctica]],Autoevaluación!$E$17:$H$108,4,FALSE)</f>
        <v>-</v>
      </c>
      <c r="G29" s="32" t="s">
        <v>160</v>
      </c>
      <c r="H29" s="28" t="s">
        <v>50</v>
      </c>
      <c r="I29" s="27" t="s">
        <v>184</v>
      </c>
      <c r="J29" s="28" t="s">
        <v>185</v>
      </c>
      <c r="K29" s="28" t="s">
        <v>163</v>
      </c>
      <c r="L29"/>
    </row>
    <row r="30" spans="4:12" ht="129.6" x14ac:dyDescent="0.3">
      <c r="D30" s="31">
        <f>VLOOKUP(Tabla1[[#This Row],[Número de estándar de práctica]],Autoevaluación!$E$17:$H$108,2,FALSE)</f>
        <v>0</v>
      </c>
      <c r="E30" s="29" t="str">
        <f>Autoevaluación!G53</f>
        <v>NO</v>
      </c>
      <c r="F30" s="33" t="str">
        <f>VLOOKUP(Tabla1[[#This Row],[Número de estándar de práctica]],Autoevaluación!$E$17:$H$108,4,FALSE)</f>
        <v>-</v>
      </c>
      <c r="G30" s="32" t="s">
        <v>160</v>
      </c>
      <c r="H30" s="28" t="s">
        <v>52</v>
      </c>
      <c r="I30" s="27" t="s">
        <v>186</v>
      </c>
      <c r="J30" s="28" t="s">
        <v>187</v>
      </c>
      <c r="K30" s="28" t="s">
        <v>163</v>
      </c>
      <c r="L30"/>
    </row>
    <row r="31" spans="4:12" ht="409.6" x14ac:dyDescent="0.3">
      <c r="D31" s="31">
        <f>VLOOKUP(Tabla1[[#This Row],[Número de estándar de práctica]],Autoevaluación!$E$17:$H$108,2,FALSE)</f>
        <v>0</v>
      </c>
      <c r="E31" s="29" t="str">
        <f>Autoevaluación!G54</f>
        <v>NO</v>
      </c>
      <c r="F31" s="33" t="str">
        <f>VLOOKUP(Tabla1[[#This Row],[Número de estándar de práctica]],Autoevaluación!$E$17:$H$108,4,FALSE)</f>
        <v>-</v>
      </c>
      <c r="G31" s="32" t="s">
        <v>160</v>
      </c>
      <c r="H31" s="28" t="s">
        <v>54</v>
      </c>
      <c r="I31" s="27" t="s">
        <v>188</v>
      </c>
      <c r="J31" s="28" t="s">
        <v>189</v>
      </c>
      <c r="K31" s="28" t="s">
        <v>163</v>
      </c>
      <c r="L31"/>
    </row>
    <row r="32" spans="4:12" ht="115.2" x14ac:dyDescent="0.3">
      <c r="D32" s="31">
        <f>VLOOKUP(Tabla1[[#This Row],[Número de estándar de práctica]],Autoevaluación!$E$17:$H$108,2,FALSE)</f>
        <v>0</v>
      </c>
      <c r="E32" s="29" t="str">
        <f>Autoevaluación!G59</f>
        <v>NO</v>
      </c>
      <c r="F32" s="33" t="str">
        <f>VLOOKUP(Tabla1[[#This Row],[Número de estándar de práctica]],Autoevaluación!$E$17:$H$108,4,FALSE)</f>
        <v>-</v>
      </c>
      <c r="G32" s="32" t="s">
        <v>190</v>
      </c>
      <c r="H32" s="28" t="s">
        <v>56</v>
      </c>
      <c r="I32" s="27" t="s">
        <v>191</v>
      </c>
      <c r="J32" s="28" t="s">
        <v>192</v>
      </c>
      <c r="K32" s="28" t="s">
        <v>193</v>
      </c>
      <c r="L32"/>
    </row>
    <row r="33" spans="4:12" ht="259.2" x14ac:dyDescent="0.3">
      <c r="D33" s="31">
        <f>VLOOKUP(Tabla1[[#This Row],[Número de estándar de práctica]],Autoevaluación!$E$17:$H$108,2,FALSE)</f>
        <v>0</v>
      </c>
      <c r="E33" s="31" t="str">
        <f>Autoevaluación!G60</f>
        <v>SI</v>
      </c>
      <c r="F33" s="33" t="str">
        <f>VLOOKUP(Tabla1[[#This Row],[Número de estándar de práctica]],Autoevaluación!$E$17:$H$108,4,FALSE)</f>
        <v>-</v>
      </c>
      <c r="G33" s="32" t="s">
        <v>190</v>
      </c>
      <c r="H33" s="28" t="s">
        <v>57</v>
      </c>
      <c r="I33" s="27" t="s">
        <v>194</v>
      </c>
      <c r="J33" s="28" t="s">
        <v>195</v>
      </c>
      <c r="K33" s="28" t="s">
        <v>193</v>
      </c>
      <c r="L33"/>
    </row>
    <row r="34" spans="4:12" ht="100.8" x14ac:dyDescent="0.3">
      <c r="D34" s="31">
        <f>VLOOKUP(Tabla1[[#This Row],[Número de estándar de práctica]],Autoevaluación!$E$17:$H$108,2,FALSE)</f>
        <v>0</v>
      </c>
      <c r="E34" s="31" t="str">
        <f>Autoevaluación!G61</f>
        <v>SI</v>
      </c>
      <c r="F34" s="33" t="str">
        <f>VLOOKUP(Tabla1[[#This Row],[Número de estándar de práctica]],Autoevaluación!$E$17:$H$108,4,FALSE)</f>
        <v>-</v>
      </c>
      <c r="G34" s="32" t="s">
        <v>190</v>
      </c>
      <c r="H34" s="28" t="s">
        <v>58</v>
      </c>
      <c r="I34" s="27" t="s">
        <v>196</v>
      </c>
      <c r="J34" s="28" t="s">
        <v>197</v>
      </c>
      <c r="K34" s="28" t="s">
        <v>193</v>
      </c>
      <c r="L34"/>
    </row>
    <row r="35" spans="4:12" ht="129.6" x14ac:dyDescent="0.3">
      <c r="D35" s="31">
        <f>VLOOKUP(Tabla1[[#This Row],[Número de estándar de práctica]],Autoevaluación!$E$17:$H$108,2,FALSE)</f>
        <v>0</v>
      </c>
      <c r="E35" s="31" t="str">
        <f>Autoevaluación!G62</f>
        <v>SI</v>
      </c>
      <c r="F35" s="33" t="str">
        <f>VLOOKUP(Tabla1[[#This Row],[Número de estándar de práctica]],Autoevaluación!$E$17:$H$108,4,FALSE)</f>
        <v>-</v>
      </c>
      <c r="G35" s="32" t="s">
        <v>190</v>
      </c>
      <c r="H35" s="28" t="s">
        <v>59</v>
      </c>
      <c r="I35" s="27" t="s">
        <v>198</v>
      </c>
      <c r="J35" s="28" t="s">
        <v>199</v>
      </c>
      <c r="K35" s="28" t="s">
        <v>193</v>
      </c>
      <c r="L35"/>
    </row>
    <row r="36" spans="4:12" ht="216" x14ac:dyDescent="0.3">
      <c r="D36" s="31">
        <f>VLOOKUP(Tabla1[[#This Row],[Número de estándar de práctica]],Autoevaluación!$E$17:$H$108,2,FALSE)</f>
        <v>0</v>
      </c>
      <c r="E36" s="31" t="str">
        <f>Autoevaluación!G63</f>
        <v>SI</v>
      </c>
      <c r="F36" s="33" t="str">
        <f>VLOOKUP(Tabla1[[#This Row],[Número de estándar de práctica]],Autoevaluación!$E$17:$H$108,4,FALSE)</f>
        <v>-</v>
      </c>
      <c r="G36" s="32" t="s">
        <v>190</v>
      </c>
      <c r="H36" s="28" t="s">
        <v>60</v>
      </c>
      <c r="I36" s="27" t="s">
        <v>200</v>
      </c>
      <c r="J36" s="28" t="s">
        <v>201</v>
      </c>
      <c r="K36" s="28" t="s">
        <v>193</v>
      </c>
      <c r="L36"/>
    </row>
    <row r="37" spans="4:12" ht="144" x14ac:dyDescent="0.3">
      <c r="D37" s="31">
        <f>VLOOKUP(Tabla1[[#This Row],[Número de estándar de práctica]],Autoevaluación!$E$17:$H$108,2,FALSE)</f>
        <v>0</v>
      </c>
      <c r="E37" s="31" t="str">
        <f>Autoevaluación!G64</f>
        <v>SI</v>
      </c>
      <c r="F37" s="33" t="str">
        <f>VLOOKUP(Tabla1[[#This Row],[Número de estándar de práctica]],Autoevaluación!$E$17:$H$108,4,FALSE)</f>
        <v>-</v>
      </c>
      <c r="G37" s="32" t="s">
        <v>190</v>
      </c>
      <c r="H37" s="28" t="s">
        <v>61</v>
      </c>
      <c r="I37" s="27" t="s">
        <v>202</v>
      </c>
      <c r="J37" s="28" t="s">
        <v>203</v>
      </c>
      <c r="K37" s="28" t="s">
        <v>193</v>
      </c>
      <c r="L37"/>
    </row>
    <row r="38" spans="4:12" ht="86.4" x14ac:dyDescent="0.3">
      <c r="D38" s="31">
        <f>VLOOKUP(Tabla1[[#This Row],[Número de estándar de práctica]],Autoevaluación!$E$17:$H$108,2,FALSE)</f>
        <v>0</v>
      </c>
      <c r="E38" s="31" t="str">
        <f>Autoevaluación!G65</f>
        <v>SI</v>
      </c>
      <c r="F38" s="33" t="str">
        <f>VLOOKUP(Tabla1[[#This Row],[Número de estándar de práctica]],Autoevaluación!$E$17:$H$108,4,FALSE)</f>
        <v>-</v>
      </c>
      <c r="G38" s="32" t="s">
        <v>190</v>
      </c>
      <c r="H38" s="28" t="s">
        <v>62</v>
      </c>
      <c r="I38" s="27" t="s">
        <v>204</v>
      </c>
      <c r="J38" s="28" t="s">
        <v>205</v>
      </c>
      <c r="K38" s="28" t="s">
        <v>193</v>
      </c>
      <c r="L38"/>
    </row>
    <row r="39" spans="4:12" ht="144" x14ac:dyDescent="0.3">
      <c r="D39" s="31">
        <f>VLOOKUP(Tabla1[[#This Row],[Número de estándar de práctica]],Autoevaluación!$E$17:$H$108,2,FALSE)</f>
        <v>0</v>
      </c>
      <c r="E39" s="31" t="str">
        <f>Autoevaluación!G66</f>
        <v>SI</v>
      </c>
      <c r="F39" s="33" t="str">
        <f>VLOOKUP(Tabla1[[#This Row],[Número de estándar de práctica]],Autoevaluación!$E$17:$H$108,4,FALSE)</f>
        <v>-</v>
      </c>
      <c r="G39" s="32" t="s">
        <v>190</v>
      </c>
      <c r="H39" s="28" t="s">
        <v>63</v>
      </c>
      <c r="I39" s="27" t="s">
        <v>206</v>
      </c>
      <c r="J39" s="28" t="s">
        <v>207</v>
      </c>
      <c r="K39" s="28" t="s">
        <v>193</v>
      </c>
      <c r="L39"/>
    </row>
    <row r="40" spans="4:12" ht="129.6" x14ac:dyDescent="0.3">
      <c r="D40" s="31">
        <f>VLOOKUP(Tabla1[[#This Row],[Número de estándar de práctica]],Autoevaluación!$E$17:$H$108,2,FALSE)</f>
        <v>0</v>
      </c>
      <c r="E40" s="31" t="str">
        <f>Autoevaluación!G67</f>
        <v>SI</v>
      </c>
      <c r="F40" s="33" t="str">
        <f>VLOOKUP(Tabla1[[#This Row],[Número de estándar de práctica]],Autoevaluación!$E$17:$H$108,4,FALSE)</f>
        <v>-</v>
      </c>
      <c r="G40" s="32" t="s">
        <v>190</v>
      </c>
      <c r="H40" s="28" t="s">
        <v>64</v>
      </c>
      <c r="I40" s="27" t="s">
        <v>208</v>
      </c>
      <c r="J40" s="28" t="s">
        <v>209</v>
      </c>
      <c r="K40" s="28" t="s">
        <v>193</v>
      </c>
      <c r="L40"/>
    </row>
    <row r="41" spans="4:12" ht="100.8" x14ac:dyDescent="0.3">
      <c r="D41" s="31">
        <f>VLOOKUP(Tabla1[[#This Row],[Número de estándar de práctica]],Autoevaluación!$E$17:$H$108,2,FALSE)</f>
        <v>0</v>
      </c>
      <c r="E41" s="31" t="str">
        <f>Autoevaluación!G68</f>
        <v>SI</v>
      </c>
      <c r="F41" s="33" t="str">
        <f>VLOOKUP(Tabla1[[#This Row],[Número de estándar de práctica]],Autoevaluación!$E$17:$H$108,4,FALSE)</f>
        <v>-</v>
      </c>
      <c r="G41" s="32" t="s">
        <v>190</v>
      </c>
      <c r="H41" s="28" t="s">
        <v>65</v>
      </c>
      <c r="I41" s="27" t="s">
        <v>210</v>
      </c>
      <c r="J41" s="28" t="s">
        <v>211</v>
      </c>
      <c r="K41" s="28" t="s">
        <v>193</v>
      </c>
      <c r="L41"/>
    </row>
    <row r="42" spans="4:12" ht="409.6" x14ac:dyDescent="0.3">
      <c r="D42" s="31">
        <f>VLOOKUP(Tabla1[[#This Row],[Número de estándar de práctica]],Autoevaluación!$E$17:$H$108,2,FALSE)</f>
        <v>0</v>
      </c>
      <c r="E42" s="31" t="str">
        <f>Autoevaluación!G69</f>
        <v>SI</v>
      </c>
      <c r="F42" s="33" t="str">
        <f>VLOOKUP(Tabla1[[#This Row],[Número de estándar de práctica]],Autoevaluación!$E$17:$H$108,4,FALSE)</f>
        <v>-</v>
      </c>
      <c r="G42" s="32" t="s">
        <v>190</v>
      </c>
      <c r="H42" s="28" t="s">
        <v>66</v>
      </c>
      <c r="I42" s="27" t="s">
        <v>212</v>
      </c>
      <c r="J42" s="28" t="s">
        <v>213</v>
      </c>
      <c r="K42" s="28" t="s">
        <v>193</v>
      </c>
      <c r="L42"/>
    </row>
    <row r="43" spans="4:12" ht="86.4" x14ac:dyDescent="0.3">
      <c r="D43" s="31">
        <f>VLOOKUP(Tabla1[[#This Row],[Número de estándar de práctica]],Autoevaluación!$E$17:$H$108,2,FALSE)</f>
        <v>0</v>
      </c>
      <c r="E43" s="31" t="str">
        <f>Autoevaluación!G70</f>
        <v>SI</v>
      </c>
      <c r="F43" s="33" t="str">
        <f>VLOOKUP(Tabla1[[#This Row],[Número de estándar de práctica]],Autoevaluación!$E$17:$H$108,4,FALSE)</f>
        <v>-</v>
      </c>
      <c r="G43" s="32" t="s">
        <v>190</v>
      </c>
      <c r="H43" s="28" t="s">
        <v>67</v>
      </c>
      <c r="I43" s="27" t="s">
        <v>214</v>
      </c>
      <c r="J43" s="28" t="s">
        <v>215</v>
      </c>
      <c r="K43" s="28" t="s">
        <v>193</v>
      </c>
      <c r="L43"/>
    </row>
    <row r="44" spans="4:12" ht="273.60000000000002" x14ac:dyDescent="0.3">
      <c r="D44" s="31">
        <f>VLOOKUP(Tabla1[[#This Row],[Número de estándar de práctica]],Autoevaluación!$E$17:$H$108,2,FALSE)</f>
        <v>0</v>
      </c>
      <c r="E44" s="31" t="str">
        <f>Autoevaluación!G75</f>
        <v>SI</v>
      </c>
      <c r="F44" s="33" t="str">
        <f>VLOOKUP(Tabla1[[#This Row],[Número de estándar de práctica]],Autoevaluación!$E$17:$H$108,4,FALSE)</f>
        <v>-</v>
      </c>
      <c r="G44" s="32" t="s">
        <v>216</v>
      </c>
      <c r="H44" s="28" t="s">
        <v>69</v>
      </c>
      <c r="I44" s="27" t="s">
        <v>217</v>
      </c>
      <c r="J44" s="28" t="s">
        <v>218</v>
      </c>
      <c r="K44" s="28" t="s">
        <v>219</v>
      </c>
      <c r="L44"/>
    </row>
    <row r="45" spans="4:12" ht="302.39999999999998" x14ac:dyDescent="0.3">
      <c r="D45" s="31">
        <f>VLOOKUP(Tabla1[[#This Row],[Número de estándar de práctica]],Autoevaluación!$E$17:$H$108,2,FALSE)</f>
        <v>0</v>
      </c>
      <c r="E45" s="31" t="str">
        <f>Autoevaluación!G76</f>
        <v>SI</v>
      </c>
      <c r="F45" s="33" t="str">
        <f>VLOOKUP(Tabla1[[#This Row],[Número de estándar de práctica]],Autoevaluación!$E$17:$H$108,4,FALSE)</f>
        <v>-</v>
      </c>
      <c r="G45" s="32" t="s">
        <v>216</v>
      </c>
      <c r="H45" s="28" t="s">
        <v>70</v>
      </c>
      <c r="I45" s="27" t="s">
        <v>220</v>
      </c>
      <c r="J45" s="28" t="s">
        <v>221</v>
      </c>
      <c r="K45" s="28" t="s">
        <v>219</v>
      </c>
      <c r="L45"/>
    </row>
    <row r="46" spans="4:12" ht="100.8" x14ac:dyDescent="0.3">
      <c r="D46" s="31">
        <f>VLOOKUP(Tabla1[[#This Row],[Número de estándar de práctica]],Autoevaluación!$E$17:$H$108,2,FALSE)</f>
        <v>0</v>
      </c>
      <c r="E46" s="31" t="str">
        <f>Autoevaluación!G77</f>
        <v>SI</v>
      </c>
      <c r="F46" s="33" t="str">
        <f>VLOOKUP(Tabla1[[#This Row],[Número de estándar de práctica]],Autoevaluación!$E$17:$H$108,4,FALSE)</f>
        <v>-</v>
      </c>
      <c r="G46" s="32" t="s">
        <v>216</v>
      </c>
      <c r="H46" s="28" t="s">
        <v>71</v>
      </c>
      <c r="I46" s="27" t="s">
        <v>222</v>
      </c>
      <c r="J46" s="28" t="s">
        <v>223</v>
      </c>
      <c r="K46" s="28" t="s">
        <v>219</v>
      </c>
      <c r="L46"/>
    </row>
    <row r="47" spans="4:12" ht="409.6" x14ac:dyDescent="0.3">
      <c r="D47" s="31">
        <f>VLOOKUP(Tabla1[[#This Row],[Número de estándar de práctica]],Autoevaluación!$E$17:$H$108,2,FALSE)</f>
        <v>0</v>
      </c>
      <c r="E47" s="29" t="str">
        <f>Autoevaluación!G78</f>
        <v>NO</v>
      </c>
      <c r="F47" s="33" t="str">
        <f>VLOOKUP(Tabla1[[#This Row],[Número de estándar de práctica]],Autoevaluación!$E$17:$H$108,4,FALSE)</f>
        <v>-</v>
      </c>
      <c r="G47" s="32" t="s">
        <v>216</v>
      </c>
      <c r="H47" s="28" t="s">
        <v>72</v>
      </c>
      <c r="I47" s="27" t="s">
        <v>224</v>
      </c>
      <c r="J47" s="28" t="s">
        <v>225</v>
      </c>
      <c r="K47" s="28" t="s">
        <v>219</v>
      </c>
      <c r="L47"/>
    </row>
    <row r="48" spans="4:12" ht="172.8" x14ac:dyDescent="0.3">
      <c r="D48" s="31">
        <f>VLOOKUP(Tabla1[[#This Row],[Número de estándar de práctica]],Autoevaluación!$E$17:$H$108,2,FALSE)</f>
        <v>0</v>
      </c>
      <c r="E48" s="31" t="str">
        <f>Autoevaluación!G79</f>
        <v>SI</v>
      </c>
      <c r="F48" s="33" t="str">
        <f>VLOOKUP(Tabla1[[#This Row],[Número de estándar de práctica]],Autoevaluación!$E$17:$H$108,4,FALSE)</f>
        <v>-</v>
      </c>
      <c r="G48" s="32" t="s">
        <v>216</v>
      </c>
      <c r="H48" s="28" t="s">
        <v>73</v>
      </c>
      <c r="I48" s="27" t="s">
        <v>226</v>
      </c>
      <c r="J48" s="28" t="s">
        <v>227</v>
      </c>
      <c r="K48" s="28" t="s">
        <v>219</v>
      </c>
      <c r="L48"/>
    </row>
    <row r="49" spans="4:12" ht="144" x14ac:dyDescent="0.3">
      <c r="D49" s="31">
        <f>VLOOKUP(Tabla1[[#This Row],[Número de estándar de práctica]],Autoevaluación!$E$17:$H$108,2,FALSE)</f>
        <v>0</v>
      </c>
      <c r="E49" s="31" t="str">
        <f>Autoevaluación!G80</f>
        <v>SI</v>
      </c>
      <c r="F49" s="33" t="str">
        <f>VLOOKUP(Tabla1[[#This Row],[Número de estándar de práctica]],Autoevaluación!$E$17:$H$108,4,FALSE)</f>
        <v>-</v>
      </c>
      <c r="G49" s="32" t="s">
        <v>216</v>
      </c>
      <c r="H49" s="28" t="s">
        <v>74</v>
      </c>
      <c r="I49" s="27" t="s">
        <v>228</v>
      </c>
      <c r="J49" s="28" t="s">
        <v>229</v>
      </c>
      <c r="K49" s="28" t="s">
        <v>230</v>
      </c>
      <c r="L49"/>
    </row>
    <row r="50" spans="4:12" ht="302.39999999999998" x14ac:dyDescent="0.3">
      <c r="D50" s="31">
        <f>VLOOKUP(Tabla1[[#This Row],[Número de estándar de práctica]],Autoevaluación!$E$17:$H$108,2,FALSE)</f>
        <v>0</v>
      </c>
      <c r="E50" s="31" t="str">
        <f>Autoevaluación!G81</f>
        <v>SI</v>
      </c>
      <c r="F50" s="33" t="str">
        <f>VLOOKUP(Tabla1[[#This Row],[Número de estándar de práctica]],Autoevaluación!$E$17:$H$108,4,FALSE)</f>
        <v>-</v>
      </c>
      <c r="G50" s="32" t="s">
        <v>216</v>
      </c>
      <c r="H50" s="28" t="s">
        <v>75</v>
      </c>
      <c r="I50" s="27" t="s">
        <v>231</v>
      </c>
      <c r="J50" s="28" t="s">
        <v>232</v>
      </c>
      <c r="K50" s="28" t="s">
        <v>233</v>
      </c>
      <c r="L50"/>
    </row>
    <row r="51" spans="4:12" ht="144" x14ac:dyDescent="0.3">
      <c r="D51" s="31">
        <f>VLOOKUP(Tabla1[[#This Row],[Número de estándar de práctica]],Autoevaluación!$E$17:$H$108,2,FALSE)</f>
        <v>0</v>
      </c>
      <c r="E51" s="29" t="str">
        <f>Autoevaluación!G82</f>
        <v>NO</v>
      </c>
      <c r="F51" s="33" t="str">
        <f>VLOOKUP(Tabla1[[#This Row],[Número de estándar de práctica]],Autoevaluación!$E$17:$H$108,4,FALSE)</f>
        <v>-</v>
      </c>
      <c r="G51" s="32" t="s">
        <v>216</v>
      </c>
      <c r="H51" s="28" t="s">
        <v>76</v>
      </c>
      <c r="I51" s="27" t="s">
        <v>234</v>
      </c>
      <c r="J51" s="28" t="s">
        <v>235</v>
      </c>
      <c r="K51" s="28" t="s">
        <v>219</v>
      </c>
      <c r="L51"/>
    </row>
    <row r="52" spans="4:12" ht="144" x14ac:dyDescent="0.3">
      <c r="D52" s="31">
        <f>VLOOKUP(Tabla1[[#This Row],[Número de estándar de práctica]],Autoevaluación!$E$17:$H$108,2,FALSE)</f>
        <v>0</v>
      </c>
      <c r="E52" s="29" t="str">
        <f>Autoevaluación!G83</f>
        <v>NO</v>
      </c>
      <c r="F52" s="33" t="str">
        <f>VLOOKUP(Tabla1[[#This Row],[Número de estándar de práctica]],Autoevaluación!$E$17:$H$108,4,FALSE)</f>
        <v>-</v>
      </c>
      <c r="G52" s="32" t="s">
        <v>216</v>
      </c>
      <c r="H52" s="28" t="s">
        <v>77</v>
      </c>
      <c r="I52" s="27" t="s">
        <v>236</v>
      </c>
      <c r="J52" s="28" t="s">
        <v>237</v>
      </c>
      <c r="K52" s="28" t="s">
        <v>219</v>
      </c>
      <c r="L52"/>
    </row>
    <row r="53" spans="4:12" ht="72" x14ac:dyDescent="0.3">
      <c r="D53" s="31">
        <f>VLOOKUP(Tabla1[[#This Row],[Número de estándar de práctica]],Autoevaluación!$E$17:$H$108,2,FALSE)</f>
        <v>0</v>
      </c>
      <c r="E53" s="31" t="str">
        <f>Autoevaluación!G84</f>
        <v>SI</v>
      </c>
      <c r="F53" s="33" t="str">
        <f>VLOOKUP(Tabla1[[#This Row],[Número de estándar de práctica]],Autoevaluación!$E$17:$H$108,4,FALSE)</f>
        <v>-</v>
      </c>
      <c r="G53" s="32" t="s">
        <v>216</v>
      </c>
      <c r="H53" s="28" t="s">
        <v>78</v>
      </c>
      <c r="I53" s="27" t="s">
        <v>238</v>
      </c>
      <c r="J53" s="28" t="s">
        <v>239</v>
      </c>
      <c r="K53" s="28" t="s">
        <v>219</v>
      </c>
      <c r="L53"/>
    </row>
    <row r="54" spans="4:12" ht="115.2" x14ac:dyDescent="0.3">
      <c r="D54" s="31">
        <f>VLOOKUP(Tabla1[[#This Row],[Número de estándar de práctica]],Autoevaluación!$E$17:$H$108,2,FALSE)</f>
        <v>0</v>
      </c>
      <c r="E54" s="31" t="str">
        <f>Autoevaluación!G89</f>
        <v>SI</v>
      </c>
      <c r="F54" s="33" t="str">
        <f>VLOOKUP(Tabla1[[#This Row],[Número de estándar de práctica]],Autoevaluación!$E$17:$H$108,4,FALSE)</f>
        <v>-</v>
      </c>
      <c r="G54" s="32" t="s">
        <v>240</v>
      </c>
      <c r="H54" s="28" t="s">
        <v>80</v>
      </c>
      <c r="I54" s="27" t="s">
        <v>241</v>
      </c>
      <c r="J54" s="28" t="s">
        <v>242</v>
      </c>
      <c r="K54" s="28" t="s">
        <v>243</v>
      </c>
      <c r="L54"/>
    </row>
    <row r="55" spans="4:12" ht="273.60000000000002" x14ac:dyDescent="0.3">
      <c r="D55" s="31">
        <f>VLOOKUP(Tabla1[[#This Row],[Número de estándar de práctica]],Autoevaluación!$E$17:$H$108,2,FALSE)</f>
        <v>0</v>
      </c>
      <c r="E55" s="31" t="str">
        <f>Autoevaluación!G90</f>
        <v>SI</v>
      </c>
      <c r="F55" s="33" t="str">
        <f>VLOOKUP(Tabla1[[#This Row],[Número de estándar de práctica]],Autoevaluación!$E$17:$H$108,4,FALSE)</f>
        <v>-</v>
      </c>
      <c r="G55" s="32" t="s">
        <v>240</v>
      </c>
      <c r="H55" s="28" t="s">
        <v>81</v>
      </c>
      <c r="I55" s="27" t="s">
        <v>244</v>
      </c>
      <c r="J55" s="28" t="s">
        <v>245</v>
      </c>
      <c r="K55" s="28" t="s">
        <v>243</v>
      </c>
      <c r="L55"/>
    </row>
    <row r="56" spans="4:12" ht="201.6" x14ac:dyDescent="0.3">
      <c r="D56" s="31">
        <f>VLOOKUP(Tabla1[[#This Row],[Número de estándar de práctica]],Autoevaluación!$E$17:$H$108,2,FALSE)</f>
        <v>0</v>
      </c>
      <c r="E56" s="31" t="str">
        <f>Autoevaluación!G91</f>
        <v>SI</v>
      </c>
      <c r="F56" s="33" t="str">
        <f>VLOOKUP(Tabla1[[#This Row],[Número de estándar de práctica]],Autoevaluación!$E$17:$H$108,4,FALSE)</f>
        <v>-</v>
      </c>
      <c r="G56" s="32" t="s">
        <v>240</v>
      </c>
      <c r="H56" s="28" t="s">
        <v>82</v>
      </c>
      <c r="I56" s="27" t="s">
        <v>246</v>
      </c>
      <c r="J56" s="28" t="s">
        <v>247</v>
      </c>
      <c r="K56" s="28" t="s">
        <v>243</v>
      </c>
      <c r="L56"/>
    </row>
    <row r="57" spans="4:12" ht="86.4" x14ac:dyDescent="0.3">
      <c r="D57" s="31">
        <f>VLOOKUP(Tabla1[[#This Row],[Número de estándar de práctica]],Autoevaluación!$E$17:$H$108,2,FALSE)</f>
        <v>0</v>
      </c>
      <c r="E57" s="29" t="str">
        <f>Autoevaluación!G92</f>
        <v>NO</v>
      </c>
      <c r="F57" s="33" t="str">
        <f>VLOOKUP(Tabla1[[#This Row],[Número de estándar de práctica]],Autoevaluación!$E$17:$H$108,4,FALSE)</f>
        <v>-</v>
      </c>
      <c r="G57" s="32" t="s">
        <v>240</v>
      </c>
      <c r="H57" s="28" t="s">
        <v>83</v>
      </c>
      <c r="I57" s="27" t="s">
        <v>248</v>
      </c>
      <c r="J57" s="28" t="s">
        <v>249</v>
      </c>
      <c r="K57" s="28" t="s">
        <v>243</v>
      </c>
      <c r="L57"/>
    </row>
    <row r="58" spans="4:12" ht="115.2" x14ac:dyDescent="0.3">
      <c r="D58" s="31">
        <f>VLOOKUP(Tabla1[[#This Row],[Número de estándar de práctica]],Autoevaluación!$E$17:$H$108,2,FALSE)</f>
        <v>0</v>
      </c>
      <c r="E58" s="31" t="str">
        <f>Autoevaluación!G93</f>
        <v>SI</v>
      </c>
      <c r="F58" s="33" t="str">
        <f>VLOOKUP(Tabla1[[#This Row],[Número de estándar de práctica]],Autoevaluación!$E$17:$H$108,4,FALSE)</f>
        <v>-</v>
      </c>
      <c r="G58" s="32" t="s">
        <v>240</v>
      </c>
      <c r="H58" s="28" t="s">
        <v>84</v>
      </c>
      <c r="I58" s="27" t="s">
        <v>250</v>
      </c>
      <c r="J58" s="28" t="s">
        <v>251</v>
      </c>
      <c r="K58" s="28" t="s">
        <v>243</v>
      </c>
      <c r="L58"/>
    </row>
    <row r="59" spans="4:12" ht="72" x14ac:dyDescent="0.3">
      <c r="D59" s="31">
        <f>VLOOKUP(Tabla1[[#This Row],[Número de estándar de práctica]],Autoevaluación!$E$17:$H$108,2,FALSE)</f>
        <v>0</v>
      </c>
      <c r="E59" s="31" t="str">
        <f>Autoevaluación!G94</f>
        <v>SI</v>
      </c>
      <c r="F59" s="33" t="str">
        <f>VLOOKUP(Tabla1[[#This Row],[Número de estándar de práctica]],Autoevaluación!$E$17:$H$108,4,FALSE)</f>
        <v>-</v>
      </c>
      <c r="G59" s="32" t="s">
        <v>240</v>
      </c>
      <c r="H59" s="28" t="s">
        <v>85</v>
      </c>
      <c r="I59" s="27" t="s">
        <v>252</v>
      </c>
      <c r="J59" s="28" t="s">
        <v>253</v>
      </c>
      <c r="K59" s="28" t="s">
        <v>243</v>
      </c>
      <c r="L59"/>
    </row>
    <row r="60" spans="4:12" ht="115.2" x14ac:dyDescent="0.3">
      <c r="D60" s="31">
        <f>VLOOKUP(Tabla1[[#This Row],[Número de estándar de práctica]],Autoevaluación!$E$17:$H$108,2,FALSE)</f>
        <v>0</v>
      </c>
      <c r="E60" s="31" t="str">
        <f>Autoevaluación!G95</f>
        <v>SI</v>
      </c>
      <c r="F60" s="33" t="str">
        <f>VLOOKUP(Tabla1[[#This Row],[Número de estándar de práctica]],Autoevaluación!$E$17:$H$108,4,FALSE)</f>
        <v>-</v>
      </c>
      <c r="G60" s="32" t="s">
        <v>240</v>
      </c>
      <c r="H60" s="28" t="s">
        <v>86</v>
      </c>
      <c r="I60" s="27" t="s">
        <v>254</v>
      </c>
      <c r="J60" s="28" t="s">
        <v>255</v>
      </c>
      <c r="K60" s="28" t="s">
        <v>243</v>
      </c>
      <c r="L60"/>
    </row>
    <row r="61" spans="4:12" ht="158.4" x14ac:dyDescent="0.3">
      <c r="D61" s="31">
        <f>VLOOKUP(Tabla1[[#This Row],[Número de estándar de práctica]],Autoevaluación!$E$17:$H$108,2,FALSE)</f>
        <v>0</v>
      </c>
      <c r="E61" s="29" t="str">
        <f>Autoevaluación!G96</f>
        <v>NO</v>
      </c>
      <c r="F61" s="33" t="str">
        <f>VLOOKUP(Tabla1[[#This Row],[Número de estándar de práctica]],Autoevaluación!$E$17:$H$108,4,FALSE)</f>
        <v>-</v>
      </c>
      <c r="G61" s="32" t="s">
        <v>240</v>
      </c>
      <c r="H61" s="28" t="s">
        <v>87</v>
      </c>
      <c r="I61" s="27" t="s">
        <v>256</v>
      </c>
      <c r="J61" s="28" t="s">
        <v>257</v>
      </c>
      <c r="K61" s="28" t="s">
        <v>243</v>
      </c>
      <c r="L61"/>
    </row>
    <row r="62" spans="4:12" ht="72" x14ac:dyDescent="0.3">
      <c r="D62" s="31">
        <f>VLOOKUP(Tabla1[[#This Row],[Número de estándar de práctica]],Autoevaluación!$E$17:$H$108,2,FALSE)</f>
        <v>0</v>
      </c>
      <c r="E62" s="29" t="str">
        <f>Autoevaluación!G97</f>
        <v>NO</v>
      </c>
      <c r="F62" s="33" t="str">
        <f>VLOOKUP(Tabla1[[#This Row],[Número de estándar de práctica]],Autoevaluación!$E$17:$H$108,4,FALSE)</f>
        <v>-</v>
      </c>
      <c r="G62" s="32" t="s">
        <v>240</v>
      </c>
      <c r="H62" s="28" t="s">
        <v>88</v>
      </c>
      <c r="I62" s="27" t="s">
        <v>258</v>
      </c>
      <c r="J62" s="28" t="s">
        <v>259</v>
      </c>
      <c r="K62" s="28" t="s">
        <v>243</v>
      </c>
      <c r="L62"/>
    </row>
    <row r="63" spans="4:12" ht="288" x14ac:dyDescent="0.3">
      <c r="D63" s="31">
        <f>VLOOKUP(Tabla1[[#This Row],[Número de estándar de práctica]],Autoevaluación!$E$17:$H$108,2,FALSE)</f>
        <v>0</v>
      </c>
      <c r="E63" s="31" t="str">
        <f>Autoevaluación!G102</f>
        <v>SI</v>
      </c>
      <c r="F63" s="33" t="str">
        <f>VLOOKUP(Tabla1[[#This Row],[Número de estándar de práctica]],Autoevaluación!$E$17:$H$108,4,FALSE)</f>
        <v>-</v>
      </c>
      <c r="G63" s="32" t="s">
        <v>260</v>
      </c>
      <c r="H63" s="28" t="s">
        <v>90</v>
      </c>
      <c r="I63" s="27" t="s">
        <v>261</v>
      </c>
      <c r="J63" s="28" t="s">
        <v>262</v>
      </c>
      <c r="K63" s="28" t="s">
        <v>263</v>
      </c>
      <c r="L63"/>
    </row>
    <row r="64" spans="4:12" ht="72" x14ac:dyDescent="0.3">
      <c r="D64" s="31">
        <f>VLOOKUP(Tabla1[[#This Row],[Número de estándar de práctica]],Autoevaluación!$E$17:$H$108,2,FALSE)</f>
        <v>0</v>
      </c>
      <c r="E64" s="31" t="str">
        <f>Autoevaluación!G103</f>
        <v>SI</v>
      </c>
      <c r="F64" s="33" t="str">
        <f>VLOOKUP(Tabla1[[#This Row],[Número de estándar de práctica]],Autoevaluación!$E$17:$H$108,4,FALSE)</f>
        <v>-</v>
      </c>
      <c r="G64" s="32" t="s">
        <v>260</v>
      </c>
      <c r="H64" s="28" t="s">
        <v>91</v>
      </c>
      <c r="I64" s="27" t="s">
        <v>264</v>
      </c>
      <c r="J64" s="28" t="s">
        <v>265</v>
      </c>
      <c r="K64" s="28" t="s">
        <v>263</v>
      </c>
      <c r="L64"/>
    </row>
    <row r="65" spans="4:12" ht="100.8" x14ac:dyDescent="0.3">
      <c r="D65" s="31">
        <f>VLOOKUP(Tabla1[[#This Row],[Número de estándar de práctica]],Autoevaluación!$E$17:$H$108,2,FALSE)</f>
        <v>0</v>
      </c>
      <c r="E65" s="31" t="str">
        <f>Autoevaluación!G104</f>
        <v>SI</v>
      </c>
      <c r="F65" s="33" t="str">
        <f>VLOOKUP(Tabla1[[#This Row],[Número de estándar de práctica]],Autoevaluación!$E$17:$H$108,4,FALSE)</f>
        <v>-</v>
      </c>
      <c r="G65" s="32" t="s">
        <v>260</v>
      </c>
      <c r="H65" s="28" t="s">
        <v>92</v>
      </c>
      <c r="I65" s="27" t="s">
        <v>266</v>
      </c>
      <c r="J65" s="28" t="s">
        <v>267</v>
      </c>
      <c r="K65" s="28" t="s">
        <v>263</v>
      </c>
      <c r="L65"/>
    </row>
    <row r="66" spans="4:12" ht="273.60000000000002" x14ac:dyDescent="0.3">
      <c r="D66" s="31">
        <f>VLOOKUP(Tabla1[[#This Row],[Número de estándar de práctica]],Autoevaluación!$E$17:$H$108,2,FALSE)</f>
        <v>0</v>
      </c>
      <c r="E66" s="29" t="str">
        <f>Autoevaluación!G105</f>
        <v>NO</v>
      </c>
      <c r="F66" s="33" t="str">
        <f>VLOOKUP(Tabla1[[#This Row],[Número de estándar de práctica]],Autoevaluación!$E$17:$H$108,4,FALSE)</f>
        <v>-</v>
      </c>
      <c r="G66" s="32" t="s">
        <v>260</v>
      </c>
      <c r="H66" s="28" t="s">
        <v>93</v>
      </c>
      <c r="I66" s="27" t="s">
        <v>268</v>
      </c>
      <c r="J66" s="28" t="s">
        <v>269</v>
      </c>
      <c r="K66" s="28" t="s">
        <v>193</v>
      </c>
      <c r="L66"/>
    </row>
    <row r="67" spans="4:12" ht="158.4" x14ac:dyDescent="0.3">
      <c r="D67" s="31">
        <f>VLOOKUP(Tabla1[[#This Row],[Número de estándar de práctica]],Autoevaluación!$E$17:$H$108,2,FALSE)</f>
        <v>0</v>
      </c>
      <c r="E67" s="31" t="str">
        <f>Autoevaluación!G106</f>
        <v>SI</v>
      </c>
      <c r="F67" s="33" t="str">
        <f>VLOOKUP(Tabla1[[#This Row],[Número de estándar de práctica]],Autoevaluación!$E$17:$H$108,4,FALSE)</f>
        <v>-</v>
      </c>
      <c r="G67" s="32" t="s">
        <v>260</v>
      </c>
      <c r="H67" s="28" t="s">
        <v>94</v>
      </c>
      <c r="I67" s="27" t="s">
        <v>270</v>
      </c>
      <c r="J67" s="28" t="s">
        <v>271</v>
      </c>
      <c r="K67" s="28" t="s">
        <v>193</v>
      </c>
      <c r="L67"/>
    </row>
    <row r="68" spans="4:12" ht="129.6" x14ac:dyDescent="0.3">
      <c r="D68" s="31">
        <f>VLOOKUP(Tabla1[[#This Row],[Número de estándar de práctica]],Autoevaluación!$E$17:$H$108,2,FALSE)</f>
        <v>0</v>
      </c>
      <c r="E68" s="31" t="str">
        <f>Autoevaluación!G107</f>
        <v>SI</v>
      </c>
      <c r="F68" s="33" t="str">
        <f>VLOOKUP(Tabla1[[#This Row],[Número de estándar de práctica]],Autoevaluación!$E$17:$H$108,4,FALSE)</f>
        <v>-</v>
      </c>
      <c r="G68" s="32" t="s">
        <v>260</v>
      </c>
      <c r="H68" s="28" t="s">
        <v>95</v>
      </c>
      <c r="I68" s="27" t="s">
        <v>272</v>
      </c>
      <c r="J68" s="28" t="s">
        <v>273</v>
      </c>
      <c r="K68" s="28" t="s">
        <v>274</v>
      </c>
      <c r="L68"/>
    </row>
    <row r="69" spans="4:12" ht="172.8" x14ac:dyDescent="0.3">
      <c r="D69" s="31">
        <f>VLOOKUP(Tabla1[[#This Row],[Número de estándar de práctica]],Autoevaluación!$E$17:$H$108,2,FALSE)</f>
        <v>0</v>
      </c>
      <c r="E69" s="31" t="str">
        <f>Autoevaluación!G108</f>
        <v>SI</v>
      </c>
      <c r="F69" s="33" t="str">
        <f>VLOOKUP(Tabla1[[#This Row],[Número de estándar de práctica]],Autoevaluación!$E$17:$H$108,4,FALSE)</f>
        <v>-</v>
      </c>
      <c r="G69" s="32" t="s">
        <v>260</v>
      </c>
      <c r="H69" s="28" t="s">
        <v>96</v>
      </c>
      <c r="I69" s="27" t="s">
        <v>275</v>
      </c>
      <c r="J69" s="28" t="s">
        <v>276</v>
      </c>
      <c r="K69" s="28" t="s">
        <v>193</v>
      </c>
      <c r="L69"/>
    </row>
  </sheetData>
  <conditionalFormatting sqref="F1:F1048576">
    <cfRule type="containsText" dxfId="27" priority="7" operator="containsText" text="Plenamente Implementado">
      <formula>NOT(ISERROR(SEARCH("Plenamente Implementado",F1)))</formula>
    </cfRule>
    <cfRule type="containsText" dxfId="26" priority="8" operator="containsText" text="No Implementado">
      <formula>NOT(ISERROR(SEARCH("No Implementado",F1)))</formula>
    </cfRule>
  </conditionalFormatting>
  <conditionalFormatting sqref="F2:F69">
    <cfRule type="containsText" dxfId="25" priority="5" operator="containsText" text="Parcialmente Implementado (Insatisfactorio)">
      <formula>NOT(ISERROR(SEARCH("Parcialmente Implementado (Insatisfactorio)",F2)))</formula>
    </cfRule>
    <cfRule type="containsText" dxfId="24" priority="6" operator="containsText" text="Parcialmente Implementado (Satisfactorio)">
      <formula>NOT(ISERROR(SEARCH("Parcialmente Implementado (Satisfactorio)",F2)))</formula>
    </cfRule>
  </conditionalFormatting>
  <pageMargins left="0.7" right="0.7" top="0.75" bottom="0.75" header="0.3" footer="0.3"/>
  <pageSetup paperSize="9" orientation="portrait" horizontalDpi="1200" verticalDpi="120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8E1B2910-D1FD-4981-8AD0-59DD48127911}">
            <xm:f>NOT(ISERROR(SEARCH("-",F1)))</xm:f>
            <xm:f>"-"</xm:f>
            <x14:dxf>
              <fill>
                <patternFill>
                  <bgColor theme="0" tint="-0.34998626667073579"/>
                </patternFill>
              </fill>
            </x14:dxf>
          </x14:cfRule>
          <xm:sqref>F1:F1048576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
  <sheetViews>
    <sheetView workbookViewId="0"/>
  </sheetViews>
  <sheetFormatPr defaultColWidth="11" defaultRowHeight="14.4" x14ac:dyDescent="0.3"/>
  <cols>
    <col min="1" max="1" width="30.453125" bestFit="1" customWidth="1"/>
    <col min="2" max="2" width="17.08984375" bestFit="1" customWidth="1"/>
    <col min="3" max="3" width="16.90625" bestFit="1" customWidth="1"/>
    <col min="4" max="4" width="22.90625" bestFit="1" customWidth="1"/>
    <col min="5" max="5" width="34.453125" bestFit="1" customWidth="1"/>
    <col min="6" max="6" width="35.7265625" bestFit="1" customWidth="1"/>
    <col min="7" max="7" width="16.08984375" bestFit="1" customWidth="1"/>
    <col min="8" max="8" width="20.08984375" bestFit="1" customWidth="1"/>
    <col min="9" max="9" width="5" bestFit="1" customWidth="1"/>
    <col min="10" max="10" width="25.453125" bestFit="1" customWidth="1"/>
  </cols>
  <sheetData>
    <row r="1" spans="1:10" x14ac:dyDescent="0.3">
      <c r="D1">
        <v>3</v>
      </c>
      <c r="E1">
        <v>2</v>
      </c>
      <c r="F1">
        <v>1</v>
      </c>
      <c r="G1">
        <v>0</v>
      </c>
    </row>
    <row r="2" spans="1:10" x14ac:dyDescent="0.3">
      <c r="D2" t="s">
        <v>277</v>
      </c>
      <c r="E2" t="s">
        <v>278</v>
      </c>
      <c r="F2" t="s">
        <v>279</v>
      </c>
      <c r="G2" t="s">
        <v>280</v>
      </c>
    </row>
    <row r="3" spans="1:10" x14ac:dyDescent="0.3">
      <c r="A3" t="s">
        <v>281</v>
      </c>
      <c r="B3" t="s">
        <v>282</v>
      </c>
      <c r="C3" t="s">
        <v>100</v>
      </c>
      <c r="D3" t="s">
        <v>283</v>
      </c>
      <c r="E3" t="s">
        <v>284</v>
      </c>
      <c r="F3" t="s">
        <v>285</v>
      </c>
      <c r="G3" t="s">
        <v>286</v>
      </c>
      <c r="H3" t="s">
        <v>287</v>
      </c>
      <c r="I3" t="s">
        <v>288</v>
      </c>
      <c r="J3" t="s">
        <v>289</v>
      </c>
    </row>
    <row r="4" spans="1:10" x14ac:dyDescent="0.3">
      <c r="A4" t="s">
        <v>5</v>
      </c>
      <c r="B4">
        <v>10</v>
      </c>
      <c r="C4">
        <f>Gobernanza8[[#Totals],[Aplica]]</f>
        <v>7</v>
      </c>
      <c r="D4">
        <f>COUNTIF(Gobernanza8[Evaluación Cualitativa],D$2)</f>
        <v>0</v>
      </c>
      <c r="E4">
        <f>COUNTIF(Gobernanza8[Evaluación Cualitativa],E$2)</f>
        <v>0</v>
      </c>
      <c r="F4">
        <f>COUNTIF(Gobernanza8[Evaluación Cualitativa],F$2)</f>
        <v>0</v>
      </c>
      <c r="G4">
        <f>COUNTIF(Gobernanza8[Evaluación Cualitativa],G$2)</f>
        <v>0</v>
      </c>
      <c r="H4">
        <f>C4*3</f>
        <v>21</v>
      </c>
      <c r="I4">
        <f>(D4*3)+(E4*2)+(F4)</f>
        <v>0</v>
      </c>
      <c r="J4" s="53">
        <f>IFERROR(I4/H4,0)</f>
        <v>0</v>
      </c>
    </row>
    <row r="5" spans="1:10" x14ac:dyDescent="0.3">
      <c r="A5" t="s">
        <v>31</v>
      </c>
      <c r="B5">
        <v>8</v>
      </c>
      <c r="C5">
        <f>Eficacia_institucional[[#Totals],[Aplica]]</f>
        <v>6</v>
      </c>
      <c r="D5">
        <f>COUNTIF(Eficacia_institucional[Evaluación Cualitativa],D$2)</f>
        <v>0</v>
      </c>
      <c r="E5">
        <f>COUNTIF(Eficacia_institucional[Evaluación Cualitativa],E$2)</f>
        <v>0</v>
      </c>
      <c r="F5">
        <f>COUNTIF(Eficacia_institucional[Evaluación Cualitativa],F$2)</f>
        <v>0</v>
      </c>
      <c r="G5">
        <f>COUNTIF(Eficacia_institucional[Evaluación Cualitativa],G$2)</f>
        <v>0</v>
      </c>
      <c r="H5">
        <f t="shared" ref="H5:H10" si="0">C5*3</f>
        <v>18</v>
      </c>
      <c r="I5">
        <f t="shared" ref="I5:I10" si="1">(D5*3)+(E5*2)+(F5)</f>
        <v>0</v>
      </c>
      <c r="J5" s="53">
        <f t="shared" ref="J5:J10" si="2">IFERROR(I5/H5,0)</f>
        <v>0</v>
      </c>
    </row>
    <row r="6" spans="1:10" x14ac:dyDescent="0.3">
      <c r="A6" t="s">
        <v>40</v>
      </c>
      <c r="B6">
        <v>12</v>
      </c>
      <c r="C6">
        <f>Programas[[#Totals],[Aplica]]</f>
        <v>0</v>
      </c>
      <c r="D6">
        <f>COUNTIF(Programas[Evaluación Cualitativa],D$2)</f>
        <v>0</v>
      </c>
      <c r="E6">
        <f>COUNTIF(Programas[Evaluación Cualitativa],E$2)</f>
        <v>0</v>
      </c>
      <c r="F6">
        <f>COUNTIF(Programas[Evaluación Cualitativa],F$2)</f>
        <v>0</v>
      </c>
      <c r="G6">
        <f>COUNTIF(Programas[Evaluación Cualitativa],G$2)</f>
        <v>0</v>
      </c>
      <c r="H6">
        <f t="shared" si="0"/>
        <v>0</v>
      </c>
      <c r="I6">
        <f t="shared" si="1"/>
        <v>0</v>
      </c>
      <c r="J6" s="53">
        <f t="shared" si="2"/>
        <v>0</v>
      </c>
    </row>
    <row r="7" spans="1:10" x14ac:dyDescent="0.3">
      <c r="A7" t="s">
        <v>55</v>
      </c>
      <c r="B7">
        <v>12</v>
      </c>
      <c r="C7">
        <f>Administracion[[#Totals],[Aplica]]</f>
        <v>11</v>
      </c>
      <c r="D7">
        <f>COUNTIF(Administracion[Evaluación Cualitativa],D$2)</f>
        <v>0</v>
      </c>
      <c r="E7">
        <f>COUNTIF(Administracion[Evaluación Cualitativa],E$2)</f>
        <v>0</v>
      </c>
      <c r="F7">
        <f>COUNTIF(Administracion[Evaluación Cualitativa],F$2)</f>
        <v>0</v>
      </c>
      <c r="G7">
        <f>COUNTIF(Administracion[Evaluación Cualitativa],G$2)</f>
        <v>0</v>
      </c>
      <c r="H7">
        <f t="shared" si="0"/>
        <v>33</v>
      </c>
      <c r="I7">
        <f t="shared" si="1"/>
        <v>0</v>
      </c>
      <c r="J7" s="53">
        <f t="shared" si="2"/>
        <v>0</v>
      </c>
    </row>
    <row r="8" spans="1:10" x14ac:dyDescent="0.3">
      <c r="A8" t="s">
        <v>68</v>
      </c>
      <c r="B8">
        <v>10</v>
      </c>
      <c r="C8">
        <f>Gestion_de_activos[[#Totals],[Aplica]]</f>
        <v>7</v>
      </c>
      <c r="D8">
        <f>COUNTIF(Gestion_de_activos[Evaluación Cualitativa],D$2)</f>
        <v>0</v>
      </c>
      <c r="E8">
        <f>COUNTIF(Gestion_de_activos[Evaluación Cualitativa],E$2)</f>
        <v>0</v>
      </c>
      <c r="F8">
        <f>COUNTIF(Gestion_de_activos[Evaluación Cualitativa],F$2)</f>
        <v>0</v>
      </c>
      <c r="G8">
        <f>COUNTIF(Gestion_de_activos[Evaluación Cualitativa],G$2)</f>
        <v>0</v>
      </c>
      <c r="H8">
        <f t="shared" si="0"/>
        <v>21</v>
      </c>
      <c r="I8">
        <f t="shared" si="1"/>
        <v>0</v>
      </c>
      <c r="J8" s="53">
        <f t="shared" si="2"/>
        <v>0</v>
      </c>
    </row>
    <row r="9" spans="1:10" x14ac:dyDescent="0.3">
      <c r="A9" t="s">
        <v>79</v>
      </c>
      <c r="B9">
        <v>9</v>
      </c>
      <c r="C9">
        <f>Movilizacion_recursos[[#Totals],[Aplica]]</f>
        <v>6</v>
      </c>
      <c r="D9">
        <f>COUNTIF(Movilizacion_recursos[Evaluación Cualitativa],D$2)</f>
        <v>0</v>
      </c>
      <c r="E9">
        <f>COUNTIF(Movilizacion_recursos[Evaluación Cualitativa],E$2)</f>
        <v>0</v>
      </c>
      <c r="F9">
        <f>COUNTIF(Movilizacion_recursos[Evaluación Cualitativa],F$2)</f>
        <v>0</v>
      </c>
      <c r="G9">
        <f>COUNTIF(Movilizacion_recursos[Evaluación Cualitativa],G$2)</f>
        <v>0</v>
      </c>
      <c r="H9">
        <f t="shared" si="0"/>
        <v>18</v>
      </c>
      <c r="I9">
        <f t="shared" si="1"/>
        <v>0</v>
      </c>
      <c r="J9" s="53">
        <f t="shared" si="2"/>
        <v>0</v>
      </c>
    </row>
    <row r="10" spans="1:10" x14ac:dyDescent="0.3">
      <c r="A10" t="s">
        <v>89</v>
      </c>
      <c r="B10">
        <v>7</v>
      </c>
      <c r="C10">
        <f>riesgos_salvaguardas[[#Totals],[Aplica]]</f>
        <v>6</v>
      </c>
      <c r="D10">
        <f>COUNTIF(riesgos_salvaguardas[Evaluación Cualitativa],D$2)</f>
        <v>0</v>
      </c>
      <c r="E10">
        <f>COUNTIF(riesgos_salvaguardas[Evaluación Cualitativa],E$2)</f>
        <v>0</v>
      </c>
      <c r="F10">
        <f>COUNTIF(riesgos_salvaguardas[Evaluación Cualitativa],F$2)</f>
        <v>0</v>
      </c>
      <c r="G10">
        <f>COUNTIF(riesgos_salvaguardas[Evaluación Cualitativa],G$2)</f>
        <v>0</v>
      </c>
      <c r="H10">
        <f t="shared" si="0"/>
        <v>18</v>
      </c>
      <c r="I10">
        <f t="shared" si="1"/>
        <v>0</v>
      </c>
      <c r="J10" s="53">
        <f t="shared" si="2"/>
        <v>0</v>
      </c>
    </row>
    <row r="11" spans="1:10" x14ac:dyDescent="0.3">
      <c r="A11" t="s">
        <v>290</v>
      </c>
      <c r="B11">
        <v>68</v>
      </c>
      <c r="C11">
        <f>SUM(C4:C10)</f>
        <v>43</v>
      </c>
      <c r="H11">
        <f>SUM(H4:H10)</f>
        <v>129</v>
      </c>
    </row>
    <row r="12" spans="1:10" x14ac:dyDescent="0.3">
      <c r="J12" s="53">
        <f>AVERAGE(J4:J10)</f>
        <v>0</v>
      </c>
    </row>
  </sheetData>
  <dataValidations disablePrompts="1" count="1">
    <dataValidation allowBlank="1" showErrorMessage="1" sqref="D11 C4:C11 C3:D3" xr:uid="{00000000-0002-0000-0300-00000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69"/>
  <sheetViews>
    <sheetView workbookViewId="0"/>
  </sheetViews>
  <sheetFormatPr defaultColWidth="11" defaultRowHeight="14.4" x14ac:dyDescent="0.3"/>
  <cols>
    <col min="2" max="2" width="16.7265625" bestFit="1" customWidth="1"/>
    <col min="3" max="3" width="36.26953125" bestFit="1" customWidth="1"/>
    <col min="22" max="22" width="20.08984375" bestFit="1" customWidth="1"/>
    <col min="30" max="30" width="20.08984375" bestFit="1" customWidth="1"/>
    <col min="57" max="57" width="21.08984375" customWidth="1"/>
    <col min="61" max="61" width="19.36328125" bestFit="1" customWidth="1"/>
  </cols>
  <sheetData>
    <row r="1" spans="1:68" x14ac:dyDescent="0.3">
      <c r="A1" s="1" t="s">
        <v>291</v>
      </c>
      <c r="B1" s="1" t="s">
        <v>292</v>
      </c>
      <c r="C1" s="1" t="s">
        <v>293</v>
      </c>
      <c r="D1" s="1" t="s">
        <v>294</v>
      </c>
      <c r="E1" s="1" t="s">
        <v>295</v>
      </c>
      <c r="F1" s="1" t="s">
        <v>296</v>
      </c>
      <c r="G1" s="1" t="s">
        <v>8</v>
      </c>
      <c r="H1" s="1"/>
      <c r="I1" s="1" t="s">
        <v>291</v>
      </c>
      <c r="J1" s="1" t="s">
        <v>292</v>
      </c>
      <c r="K1" s="1" t="s">
        <v>293</v>
      </c>
      <c r="L1" s="1" t="s">
        <v>294</v>
      </c>
      <c r="M1" s="1" t="s">
        <v>295</v>
      </c>
      <c r="N1" s="1" t="s">
        <v>296</v>
      </c>
      <c r="O1" s="1" t="s">
        <v>8</v>
      </c>
      <c r="P1" s="1"/>
      <c r="Q1" s="1" t="s">
        <v>291</v>
      </c>
      <c r="R1" s="1" t="s">
        <v>292</v>
      </c>
      <c r="S1" s="1" t="s">
        <v>293</v>
      </c>
      <c r="T1" s="1" t="s">
        <v>294</v>
      </c>
      <c r="U1" s="1" t="s">
        <v>295</v>
      </c>
      <c r="V1" s="1" t="s">
        <v>296</v>
      </c>
      <c r="W1" s="1" t="s">
        <v>8</v>
      </c>
      <c r="X1" s="1"/>
      <c r="Y1" s="1" t="s">
        <v>291</v>
      </c>
      <c r="Z1" s="1" t="s">
        <v>292</v>
      </c>
      <c r="AA1" s="1" t="s">
        <v>293</v>
      </c>
      <c r="AB1" s="1" t="s">
        <v>294</v>
      </c>
      <c r="AC1" s="1" t="s">
        <v>295</v>
      </c>
      <c r="AD1" s="1" t="s">
        <v>296</v>
      </c>
      <c r="AE1" s="1" t="s">
        <v>8</v>
      </c>
      <c r="AF1" s="1"/>
      <c r="AG1" s="1" t="s">
        <v>291</v>
      </c>
      <c r="AH1" s="1" t="s">
        <v>292</v>
      </c>
      <c r="AI1" s="1" t="s">
        <v>293</v>
      </c>
      <c r="AJ1" s="1" t="s">
        <v>294</v>
      </c>
      <c r="AK1" s="1" t="s">
        <v>295</v>
      </c>
      <c r="AL1" s="1" t="s">
        <v>296</v>
      </c>
      <c r="AM1" s="1" t="s">
        <v>8</v>
      </c>
      <c r="AN1" s="1"/>
      <c r="AO1" s="1" t="s">
        <v>291</v>
      </c>
      <c r="AP1" s="1" t="s">
        <v>292</v>
      </c>
      <c r="AQ1" s="1" t="s">
        <v>293</v>
      </c>
      <c r="AR1" s="1" t="s">
        <v>294</v>
      </c>
      <c r="AS1" s="1" t="s">
        <v>295</v>
      </c>
      <c r="AT1" s="1" t="s">
        <v>296</v>
      </c>
      <c r="AU1" s="1" t="s">
        <v>8</v>
      </c>
      <c r="AV1" s="1"/>
      <c r="AW1" s="1" t="s">
        <v>291</v>
      </c>
      <c r="AX1" s="1" t="s">
        <v>292</v>
      </c>
      <c r="AY1" s="1" t="s">
        <v>293</v>
      </c>
      <c r="AZ1" s="1" t="s">
        <v>294</v>
      </c>
      <c r="BA1" s="1" t="s">
        <v>295</v>
      </c>
      <c r="BB1" s="1" t="s">
        <v>296</v>
      </c>
      <c r="BC1" s="1" t="s">
        <v>8</v>
      </c>
      <c r="BE1" s="1" t="s">
        <v>297</v>
      </c>
      <c r="BG1" s="1" t="s">
        <v>102</v>
      </c>
      <c r="BI1" s="1" t="s">
        <v>30</v>
      </c>
      <c r="BJ1" s="1" t="s">
        <v>298</v>
      </c>
      <c r="BL1" s="1" t="s">
        <v>299</v>
      </c>
      <c r="BN1" s="1" t="s">
        <v>300</v>
      </c>
      <c r="BP1" s="1" t="s">
        <v>6</v>
      </c>
    </row>
    <row r="2" spans="1:68" x14ac:dyDescent="0.3">
      <c r="A2">
        <v>1</v>
      </c>
      <c r="B2" t="s">
        <v>301</v>
      </c>
      <c r="C2" t="s">
        <v>11</v>
      </c>
      <c r="D2" t="s">
        <v>10</v>
      </c>
      <c r="E2" t="s">
        <v>109</v>
      </c>
      <c r="F2" t="str">
        <f>CONCATENATE(B2,"-",D2)</f>
        <v>Institucional-Estándar 1</v>
      </c>
      <c r="G2" t="s">
        <v>302</v>
      </c>
      <c r="I2">
        <v>1</v>
      </c>
      <c r="J2" t="s">
        <v>301</v>
      </c>
      <c r="K2" t="s">
        <v>32</v>
      </c>
      <c r="L2" t="s">
        <v>10</v>
      </c>
      <c r="M2" t="s">
        <v>135</v>
      </c>
      <c r="N2" t="str">
        <f>CONCATENATE(J2,"-",L2)</f>
        <v>Institucional-Estándar 1</v>
      </c>
      <c r="O2" t="s">
        <v>302</v>
      </c>
      <c r="Q2">
        <v>1</v>
      </c>
      <c r="R2" t="s">
        <v>301</v>
      </c>
      <c r="S2" t="s">
        <v>41</v>
      </c>
      <c r="T2" t="s">
        <v>10</v>
      </c>
      <c r="U2" t="s">
        <v>160</v>
      </c>
      <c r="V2" t="str">
        <f>CONCATENATE(R2,"-",T2)</f>
        <v>Institucional-Estándar 1</v>
      </c>
      <c r="W2" t="s">
        <v>302</v>
      </c>
      <c r="Y2">
        <v>1</v>
      </c>
      <c r="Z2" t="s">
        <v>301</v>
      </c>
      <c r="AA2" t="s">
        <v>56</v>
      </c>
      <c r="AB2" t="s">
        <v>10</v>
      </c>
      <c r="AC2" t="s">
        <v>190</v>
      </c>
      <c r="AD2" t="str">
        <f>CONCATENATE(Z2,"-",AB2)</f>
        <v>Institucional-Estándar 1</v>
      </c>
      <c r="AE2" t="s">
        <v>302</v>
      </c>
      <c r="AG2">
        <v>1</v>
      </c>
      <c r="AH2" t="s">
        <v>301</v>
      </c>
      <c r="AI2" t="s">
        <v>69</v>
      </c>
      <c r="AJ2" t="s">
        <v>10</v>
      </c>
      <c r="AK2" t="s">
        <v>303</v>
      </c>
      <c r="AL2" t="str">
        <f>CONCATENATE(AH2,"-",AJ2)</f>
        <v>Institucional-Estándar 1</v>
      </c>
      <c r="AM2" t="s">
        <v>302</v>
      </c>
      <c r="AO2">
        <v>1</v>
      </c>
      <c r="AP2" t="s">
        <v>301</v>
      </c>
      <c r="AQ2" t="s">
        <v>80</v>
      </c>
      <c r="AR2" t="s">
        <v>10</v>
      </c>
      <c r="AS2" t="s">
        <v>240</v>
      </c>
      <c r="AT2" t="str">
        <f>CONCATENATE(AP2,"-",AR2)</f>
        <v>Institucional-Estándar 1</v>
      </c>
      <c r="AU2" t="s">
        <v>302</v>
      </c>
      <c r="AW2">
        <v>1</v>
      </c>
      <c r="AX2" t="s">
        <v>301</v>
      </c>
      <c r="AY2" t="s">
        <v>90</v>
      </c>
      <c r="AZ2" t="s">
        <v>10</v>
      </c>
      <c r="BA2" t="s">
        <v>260</v>
      </c>
      <c r="BB2" t="str">
        <f>CONCATENATE(AX2,"-",AZ2)</f>
        <v>Institucional-Estándar 1</v>
      </c>
      <c r="BC2" t="s">
        <v>302</v>
      </c>
      <c r="BE2" t="s">
        <v>304</v>
      </c>
      <c r="BG2" t="s">
        <v>302</v>
      </c>
      <c r="BI2">
        <v>0</v>
      </c>
      <c r="BJ2" t="s">
        <v>280</v>
      </c>
      <c r="BL2" t="s">
        <v>305</v>
      </c>
      <c r="BN2" t="s">
        <v>306</v>
      </c>
      <c r="BP2" t="s">
        <v>307</v>
      </c>
    </row>
    <row r="3" spans="1:68" x14ac:dyDescent="0.3">
      <c r="A3">
        <v>2</v>
      </c>
      <c r="B3" t="s">
        <v>301</v>
      </c>
      <c r="C3" t="s">
        <v>13</v>
      </c>
      <c r="D3" t="s">
        <v>12</v>
      </c>
      <c r="E3" t="s">
        <v>109</v>
      </c>
      <c r="F3" t="str">
        <f t="shared" ref="F3:F51" si="0">CONCATENATE(B3,"-",D3)</f>
        <v>Institucional-Estándar 2</v>
      </c>
      <c r="G3" t="s">
        <v>302</v>
      </c>
      <c r="I3">
        <v>2</v>
      </c>
      <c r="J3" t="s">
        <v>301</v>
      </c>
      <c r="K3" t="s">
        <v>33</v>
      </c>
      <c r="L3" t="s">
        <v>12</v>
      </c>
      <c r="M3" t="s">
        <v>135</v>
      </c>
      <c r="N3" t="str">
        <f t="shared" ref="N3:N41" si="1">CONCATENATE(J3,"-",L3)</f>
        <v>Institucional-Estándar 2</v>
      </c>
      <c r="O3" t="s">
        <v>302</v>
      </c>
      <c r="Q3">
        <v>2</v>
      </c>
      <c r="R3" t="s">
        <v>301</v>
      </c>
      <c r="S3" t="s">
        <v>42</v>
      </c>
      <c r="T3" t="s">
        <v>12</v>
      </c>
      <c r="U3" t="s">
        <v>160</v>
      </c>
      <c r="V3" t="str">
        <f t="shared" ref="V3:V61" si="2">CONCATENATE(R3,"-",T3)</f>
        <v>Institucional-Estándar 2</v>
      </c>
      <c r="W3" t="s">
        <v>302</v>
      </c>
      <c r="Y3">
        <v>2</v>
      </c>
      <c r="Z3" t="s">
        <v>301</v>
      </c>
      <c r="AA3" t="s">
        <v>57</v>
      </c>
      <c r="AB3" t="s">
        <v>12</v>
      </c>
      <c r="AC3" t="s">
        <v>190</v>
      </c>
      <c r="AD3" t="str">
        <f t="shared" ref="AD3:AD61" si="3">CONCATENATE(Z3,"-",AB3)</f>
        <v>Institucional-Estándar 2</v>
      </c>
      <c r="AE3" t="s">
        <v>302</v>
      </c>
      <c r="AG3">
        <v>2</v>
      </c>
      <c r="AH3" t="s">
        <v>301</v>
      </c>
      <c r="AI3" t="s">
        <v>70</v>
      </c>
      <c r="AJ3" t="s">
        <v>12</v>
      </c>
      <c r="AK3" t="s">
        <v>303</v>
      </c>
      <c r="AL3" t="str">
        <f t="shared" ref="AL3:AL51" si="4">CONCATENATE(AH3,"-",AJ3)</f>
        <v>Institucional-Estándar 2</v>
      </c>
      <c r="AM3" t="s">
        <v>302</v>
      </c>
      <c r="AO3">
        <v>2</v>
      </c>
      <c r="AP3" t="s">
        <v>301</v>
      </c>
      <c r="AQ3" t="s">
        <v>81</v>
      </c>
      <c r="AR3" t="s">
        <v>12</v>
      </c>
      <c r="AS3" t="s">
        <v>240</v>
      </c>
      <c r="AT3" t="str">
        <f t="shared" ref="AT3:AT46" si="5">CONCATENATE(AP3,"-",AR3)</f>
        <v>Institucional-Estándar 2</v>
      </c>
      <c r="AU3" t="s">
        <v>302</v>
      </c>
      <c r="AW3">
        <v>2</v>
      </c>
      <c r="AX3" t="s">
        <v>301</v>
      </c>
      <c r="AY3" t="s">
        <v>91</v>
      </c>
      <c r="AZ3" t="s">
        <v>12</v>
      </c>
      <c r="BA3" t="s">
        <v>260</v>
      </c>
      <c r="BB3" t="str">
        <f t="shared" ref="BB3:BB36" si="6">CONCATENATE(AX3,"-",AZ3)</f>
        <v>Institucional-Estándar 2</v>
      </c>
      <c r="BC3" t="s">
        <v>302</v>
      </c>
      <c r="BE3" t="s">
        <v>308</v>
      </c>
      <c r="BG3" t="s">
        <v>309</v>
      </c>
      <c r="BI3">
        <v>1</v>
      </c>
      <c r="BJ3" t="s">
        <v>279</v>
      </c>
      <c r="BL3" t="s">
        <v>310</v>
      </c>
      <c r="BP3" t="s">
        <v>311</v>
      </c>
    </row>
    <row r="4" spans="1:68" x14ac:dyDescent="0.3">
      <c r="A4">
        <v>3</v>
      </c>
      <c r="B4" t="s">
        <v>301</v>
      </c>
      <c r="C4" t="s">
        <v>15</v>
      </c>
      <c r="D4" t="s">
        <v>14</v>
      </c>
      <c r="E4" t="s">
        <v>109</v>
      </c>
      <c r="F4" t="str">
        <f t="shared" si="0"/>
        <v>Institucional-Estándar 3</v>
      </c>
      <c r="G4" t="s">
        <v>302</v>
      </c>
      <c r="I4">
        <v>3</v>
      </c>
      <c r="J4" t="s">
        <v>301</v>
      </c>
      <c r="K4" t="s">
        <v>34</v>
      </c>
      <c r="L4" t="s">
        <v>14</v>
      </c>
      <c r="M4" t="s">
        <v>135</v>
      </c>
      <c r="N4" t="str">
        <f t="shared" si="1"/>
        <v>Institucional-Estándar 3</v>
      </c>
      <c r="O4" t="s">
        <v>302</v>
      </c>
      <c r="Q4">
        <v>3</v>
      </c>
      <c r="R4" t="s">
        <v>301</v>
      </c>
      <c r="S4" t="s">
        <v>43</v>
      </c>
      <c r="T4" t="s">
        <v>14</v>
      </c>
      <c r="U4" t="s">
        <v>160</v>
      </c>
      <c r="V4" t="str">
        <f t="shared" si="2"/>
        <v>Institucional-Estándar 3</v>
      </c>
      <c r="W4" t="s">
        <v>302</v>
      </c>
      <c r="Y4">
        <v>3</v>
      </c>
      <c r="Z4" t="s">
        <v>301</v>
      </c>
      <c r="AA4" t="s">
        <v>58</v>
      </c>
      <c r="AB4" t="s">
        <v>14</v>
      </c>
      <c r="AC4" t="s">
        <v>190</v>
      </c>
      <c r="AD4" t="str">
        <f t="shared" si="3"/>
        <v>Institucional-Estándar 3</v>
      </c>
      <c r="AE4" t="s">
        <v>302</v>
      </c>
      <c r="AG4">
        <v>3</v>
      </c>
      <c r="AH4" t="s">
        <v>301</v>
      </c>
      <c r="AI4" t="s">
        <v>71</v>
      </c>
      <c r="AJ4" t="s">
        <v>14</v>
      </c>
      <c r="AK4" t="s">
        <v>303</v>
      </c>
      <c r="AL4" t="str">
        <f t="shared" si="4"/>
        <v>Institucional-Estándar 3</v>
      </c>
      <c r="AM4" t="s">
        <v>302</v>
      </c>
      <c r="AO4">
        <v>3</v>
      </c>
      <c r="AP4" t="s">
        <v>301</v>
      </c>
      <c r="AQ4" t="s">
        <v>82</v>
      </c>
      <c r="AR4" t="s">
        <v>14</v>
      </c>
      <c r="AS4" t="s">
        <v>240</v>
      </c>
      <c r="AT4" t="str">
        <f t="shared" si="5"/>
        <v>Institucional-Estándar 3</v>
      </c>
      <c r="AU4" t="s">
        <v>302</v>
      </c>
      <c r="AW4">
        <v>3</v>
      </c>
      <c r="AX4" t="s">
        <v>301</v>
      </c>
      <c r="AY4" t="s">
        <v>92</v>
      </c>
      <c r="AZ4" t="s">
        <v>14</v>
      </c>
      <c r="BA4" t="s">
        <v>260</v>
      </c>
      <c r="BB4" t="str">
        <f t="shared" si="6"/>
        <v>Institucional-Estándar 3</v>
      </c>
      <c r="BC4" t="s">
        <v>302</v>
      </c>
      <c r="BE4" t="s">
        <v>312</v>
      </c>
      <c r="BI4">
        <v>2</v>
      </c>
      <c r="BJ4" t="s">
        <v>278</v>
      </c>
      <c r="BP4" t="s">
        <v>313</v>
      </c>
    </row>
    <row r="5" spans="1:68" x14ac:dyDescent="0.3">
      <c r="A5">
        <v>4</v>
      </c>
      <c r="B5" t="s">
        <v>301</v>
      </c>
      <c r="C5" t="s">
        <v>17</v>
      </c>
      <c r="D5" t="s">
        <v>16</v>
      </c>
      <c r="E5" t="s">
        <v>109</v>
      </c>
      <c r="F5" t="str">
        <f t="shared" si="0"/>
        <v>Institucional-Estándar 4</v>
      </c>
      <c r="G5" t="s">
        <v>302</v>
      </c>
      <c r="I5">
        <v>4</v>
      </c>
      <c r="J5" t="s">
        <v>301</v>
      </c>
      <c r="K5" t="s">
        <v>35</v>
      </c>
      <c r="L5" t="s">
        <v>16</v>
      </c>
      <c r="M5" t="s">
        <v>135</v>
      </c>
      <c r="N5" t="str">
        <f t="shared" si="1"/>
        <v>Institucional-Estándar 4</v>
      </c>
      <c r="O5" t="s">
        <v>302</v>
      </c>
      <c r="Q5">
        <v>4</v>
      </c>
      <c r="R5" t="s">
        <v>301</v>
      </c>
      <c r="S5" t="s">
        <v>44</v>
      </c>
      <c r="T5" t="s">
        <v>16</v>
      </c>
      <c r="U5" t="s">
        <v>160</v>
      </c>
      <c r="V5" t="str">
        <f t="shared" si="2"/>
        <v>Institucional-Estándar 4</v>
      </c>
      <c r="W5" t="s">
        <v>302</v>
      </c>
      <c r="Y5">
        <v>4</v>
      </c>
      <c r="Z5" t="s">
        <v>301</v>
      </c>
      <c r="AA5" t="s">
        <v>59</v>
      </c>
      <c r="AB5" t="s">
        <v>16</v>
      </c>
      <c r="AC5" t="s">
        <v>190</v>
      </c>
      <c r="AD5" t="str">
        <f t="shared" si="3"/>
        <v>Institucional-Estándar 4</v>
      </c>
      <c r="AE5" t="s">
        <v>302</v>
      </c>
      <c r="AG5">
        <v>4</v>
      </c>
      <c r="AH5" t="s">
        <v>301</v>
      </c>
      <c r="AI5" t="s">
        <v>72</v>
      </c>
      <c r="AJ5" t="s">
        <v>16</v>
      </c>
      <c r="AK5" t="s">
        <v>303</v>
      </c>
      <c r="AL5" t="str">
        <f t="shared" si="4"/>
        <v>Institucional-Estándar 4</v>
      </c>
      <c r="AM5" t="s">
        <v>302</v>
      </c>
      <c r="AO5">
        <v>4</v>
      </c>
      <c r="AP5" t="s">
        <v>301</v>
      </c>
      <c r="AQ5" t="s">
        <v>83</v>
      </c>
      <c r="AR5" t="s">
        <v>16</v>
      </c>
      <c r="AS5" t="s">
        <v>240</v>
      </c>
      <c r="AT5" t="str">
        <f t="shared" si="5"/>
        <v>Institucional-Estándar 4</v>
      </c>
      <c r="AU5" t="s">
        <v>302</v>
      </c>
      <c r="AW5">
        <v>4</v>
      </c>
      <c r="AX5" t="s">
        <v>301</v>
      </c>
      <c r="AY5" t="s">
        <v>93</v>
      </c>
      <c r="AZ5" t="s">
        <v>16</v>
      </c>
      <c r="BA5" t="s">
        <v>260</v>
      </c>
      <c r="BB5" t="str">
        <f t="shared" si="6"/>
        <v>Institucional-Estándar 4</v>
      </c>
      <c r="BC5" t="s">
        <v>302</v>
      </c>
      <c r="BE5" t="s">
        <v>301</v>
      </c>
      <c r="BI5">
        <v>3</v>
      </c>
      <c r="BJ5" t="s">
        <v>277</v>
      </c>
      <c r="BP5" t="s">
        <v>314</v>
      </c>
    </row>
    <row r="6" spans="1:68" x14ac:dyDescent="0.3">
      <c r="A6">
        <v>5</v>
      </c>
      <c r="B6" t="s">
        <v>301</v>
      </c>
      <c r="C6" t="s">
        <v>19</v>
      </c>
      <c r="D6" t="s">
        <v>18</v>
      </c>
      <c r="E6" t="s">
        <v>109</v>
      </c>
      <c r="F6" t="str">
        <f t="shared" si="0"/>
        <v>Institucional-Estándar 5</v>
      </c>
      <c r="G6" t="s">
        <v>302</v>
      </c>
      <c r="I6">
        <v>5</v>
      </c>
      <c r="J6" t="s">
        <v>301</v>
      </c>
      <c r="K6" t="s">
        <v>36</v>
      </c>
      <c r="L6" t="s">
        <v>18</v>
      </c>
      <c r="M6" t="s">
        <v>135</v>
      </c>
      <c r="N6" t="str">
        <f t="shared" si="1"/>
        <v>Institucional-Estándar 5</v>
      </c>
      <c r="O6" t="s">
        <v>302</v>
      </c>
      <c r="Q6">
        <v>5</v>
      </c>
      <c r="R6" t="s">
        <v>301</v>
      </c>
      <c r="S6" t="s">
        <v>45</v>
      </c>
      <c r="T6" t="s">
        <v>18</v>
      </c>
      <c r="U6" t="s">
        <v>160</v>
      </c>
      <c r="V6" t="str">
        <f t="shared" si="2"/>
        <v>Institucional-Estándar 5</v>
      </c>
      <c r="W6" t="s">
        <v>302</v>
      </c>
      <c r="Y6">
        <v>5</v>
      </c>
      <c r="Z6" t="s">
        <v>301</v>
      </c>
      <c r="AA6" t="s">
        <v>60</v>
      </c>
      <c r="AB6" t="s">
        <v>18</v>
      </c>
      <c r="AC6" t="s">
        <v>190</v>
      </c>
      <c r="AD6" t="str">
        <f t="shared" si="3"/>
        <v>Institucional-Estándar 5</v>
      </c>
      <c r="AE6" t="s">
        <v>302</v>
      </c>
      <c r="AG6">
        <v>5</v>
      </c>
      <c r="AH6" t="s">
        <v>301</v>
      </c>
      <c r="AI6" t="s">
        <v>73</v>
      </c>
      <c r="AJ6" t="s">
        <v>18</v>
      </c>
      <c r="AK6" t="s">
        <v>303</v>
      </c>
      <c r="AL6" t="str">
        <f t="shared" si="4"/>
        <v>Institucional-Estándar 5</v>
      </c>
      <c r="AM6" t="s">
        <v>302</v>
      </c>
      <c r="AO6">
        <v>5</v>
      </c>
      <c r="AP6" t="s">
        <v>301</v>
      </c>
      <c r="AQ6" t="s">
        <v>84</v>
      </c>
      <c r="AR6" t="s">
        <v>18</v>
      </c>
      <c r="AS6" t="s">
        <v>240</v>
      </c>
      <c r="AT6" t="str">
        <f t="shared" si="5"/>
        <v>Institucional-Estándar 5</v>
      </c>
      <c r="AU6" t="s">
        <v>302</v>
      </c>
      <c r="AW6">
        <v>5</v>
      </c>
      <c r="AX6" t="s">
        <v>301</v>
      </c>
      <c r="AY6" t="s">
        <v>94</v>
      </c>
      <c r="AZ6" t="s">
        <v>18</v>
      </c>
      <c r="BA6" t="s">
        <v>260</v>
      </c>
      <c r="BB6" t="str">
        <f t="shared" si="6"/>
        <v>Institucional-Estándar 5</v>
      </c>
      <c r="BC6" t="s">
        <v>302</v>
      </c>
      <c r="BE6" t="s">
        <v>315</v>
      </c>
      <c r="BP6" t="s">
        <v>316</v>
      </c>
    </row>
    <row r="7" spans="1:68" x14ac:dyDescent="0.3">
      <c r="A7">
        <v>6</v>
      </c>
      <c r="B7" t="s">
        <v>301</v>
      </c>
      <c r="C7" t="s">
        <v>21</v>
      </c>
      <c r="D7" t="s">
        <v>20</v>
      </c>
      <c r="E7" t="s">
        <v>109</v>
      </c>
      <c r="F7" t="str">
        <f t="shared" si="0"/>
        <v>Institucional-Estándar 6</v>
      </c>
      <c r="G7" t="s">
        <v>302</v>
      </c>
      <c r="I7">
        <v>6</v>
      </c>
      <c r="J7" t="s">
        <v>301</v>
      </c>
      <c r="K7" t="s">
        <v>37</v>
      </c>
      <c r="L7" t="s">
        <v>20</v>
      </c>
      <c r="M7" t="s">
        <v>135</v>
      </c>
      <c r="N7" t="str">
        <f t="shared" si="1"/>
        <v>Institucional-Estándar 6</v>
      </c>
      <c r="O7" t="s">
        <v>302</v>
      </c>
      <c r="Q7">
        <v>6</v>
      </c>
      <c r="R7" t="s">
        <v>301</v>
      </c>
      <c r="S7" t="s">
        <v>46</v>
      </c>
      <c r="T7" t="s">
        <v>20</v>
      </c>
      <c r="U7" t="s">
        <v>160</v>
      </c>
      <c r="V7" t="str">
        <f t="shared" si="2"/>
        <v>Institucional-Estándar 6</v>
      </c>
      <c r="W7" t="s">
        <v>302</v>
      </c>
      <c r="Y7">
        <v>6</v>
      </c>
      <c r="Z7" t="s">
        <v>301</v>
      </c>
      <c r="AA7" t="s">
        <v>61</v>
      </c>
      <c r="AB7" t="s">
        <v>20</v>
      </c>
      <c r="AC7" t="s">
        <v>190</v>
      </c>
      <c r="AD7" t="str">
        <f t="shared" si="3"/>
        <v>Institucional-Estándar 6</v>
      </c>
      <c r="AE7" t="s">
        <v>302</v>
      </c>
      <c r="AG7">
        <v>6</v>
      </c>
      <c r="AH7" t="s">
        <v>301</v>
      </c>
      <c r="AI7" t="s">
        <v>74</v>
      </c>
      <c r="AJ7" t="s">
        <v>20</v>
      </c>
      <c r="AK7" t="s">
        <v>303</v>
      </c>
      <c r="AL7" t="str">
        <f t="shared" si="4"/>
        <v>Institucional-Estándar 6</v>
      </c>
      <c r="AM7" t="s">
        <v>302</v>
      </c>
      <c r="AO7">
        <v>6</v>
      </c>
      <c r="AP7" t="s">
        <v>301</v>
      </c>
      <c r="AQ7" t="s">
        <v>85</v>
      </c>
      <c r="AR7" t="s">
        <v>20</v>
      </c>
      <c r="AS7" t="s">
        <v>240</v>
      </c>
      <c r="AT7" t="str">
        <f t="shared" si="5"/>
        <v>Institucional-Estándar 6</v>
      </c>
      <c r="AU7" t="s">
        <v>302</v>
      </c>
      <c r="AW7">
        <v>6</v>
      </c>
      <c r="AX7" t="s">
        <v>301</v>
      </c>
      <c r="AY7" t="s">
        <v>95</v>
      </c>
      <c r="AZ7" t="s">
        <v>20</v>
      </c>
      <c r="BA7" t="s">
        <v>260</v>
      </c>
      <c r="BB7" t="str">
        <f t="shared" si="6"/>
        <v>Institucional-Estándar 6</v>
      </c>
      <c r="BC7" t="s">
        <v>302</v>
      </c>
      <c r="BE7" t="s">
        <v>317</v>
      </c>
      <c r="BP7" t="s">
        <v>318</v>
      </c>
    </row>
    <row r="8" spans="1:68" x14ac:dyDescent="0.3">
      <c r="A8">
        <v>7</v>
      </c>
      <c r="B8" t="s">
        <v>301</v>
      </c>
      <c r="C8" t="s">
        <v>23</v>
      </c>
      <c r="D8" t="s">
        <v>22</v>
      </c>
      <c r="E8" t="s">
        <v>109</v>
      </c>
      <c r="F8" t="str">
        <f t="shared" si="0"/>
        <v>Institucional-Estándar 7</v>
      </c>
      <c r="G8" t="s">
        <v>302</v>
      </c>
      <c r="I8">
        <v>7</v>
      </c>
      <c r="J8" t="s">
        <v>301</v>
      </c>
      <c r="K8" t="s">
        <v>38</v>
      </c>
      <c r="L8" t="s">
        <v>22</v>
      </c>
      <c r="M8" t="s">
        <v>135</v>
      </c>
      <c r="N8" t="str">
        <f t="shared" si="1"/>
        <v>Institucional-Estándar 7</v>
      </c>
      <c r="O8" t="s">
        <v>302</v>
      </c>
      <c r="Q8">
        <v>7</v>
      </c>
      <c r="R8" t="s">
        <v>301</v>
      </c>
      <c r="S8" t="s">
        <v>47</v>
      </c>
      <c r="T8" t="s">
        <v>22</v>
      </c>
      <c r="U8" t="s">
        <v>160</v>
      </c>
      <c r="V8" t="str">
        <f t="shared" si="2"/>
        <v>Institucional-Estándar 7</v>
      </c>
      <c r="W8" t="s">
        <v>302</v>
      </c>
      <c r="Y8">
        <v>7</v>
      </c>
      <c r="Z8" t="s">
        <v>301</v>
      </c>
      <c r="AA8" t="s">
        <v>62</v>
      </c>
      <c r="AB8" t="s">
        <v>22</v>
      </c>
      <c r="AC8" t="s">
        <v>190</v>
      </c>
      <c r="AD8" t="str">
        <f t="shared" si="3"/>
        <v>Institucional-Estándar 7</v>
      </c>
      <c r="AE8" t="s">
        <v>302</v>
      </c>
      <c r="AG8">
        <v>7</v>
      </c>
      <c r="AH8" t="s">
        <v>301</v>
      </c>
      <c r="AI8" t="s">
        <v>75</v>
      </c>
      <c r="AJ8" t="s">
        <v>22</v>
      </c>
      <c r="AK8" t="s">
        <v>303</v>
      </c>
      <c r="AL8" t="str">
        <f t="shared" si="4"/>
        <v>Institucional-Estándar 7</v>
      </c>
      <c r="AM8" t="s">
        <v>302</v>
      </c>
      <c r="AO8">
        <v>7</v>
      </c>
      <c r="AP8" t="s">
        <v>301</v>
      </c>
      <c r="AQ8" t="s">
        <v>86</v>
      </c>
      <c r="AR8" t="s">
        <v>22</v>
      </c>
      <c r="AS8" t="s">
        <v>240</v>
      </c>
      <c r="AT8" t="str">
        <f t="shared" si="5"/>
        <v>Institucional-Estándar 7</v>
      </c>
      <c r="AU8" t="s">
        <v>302</v>
      </c>
      <c r="AW8">
        <v>7</v>
      </c>
      <c r="AX8" t="s">
        <v>301</v>
      </c>
      <c r="AY8" t="s">
        <v>96</v>
      </c>
      <c r="AZ8" t="s">
        <v>22</v>
      </c>
      <c r="BA8" t="s">
        <v>260</v>
      </c>
      <c r="BB8" t="str">
        <f t="shared" si="6"/>
        <v>Institucional-Estándar 7</v>
      </c>
      <c r="BC8" t="s">
        <v>302</v>
      </c>
      <c r="BE8" t="s">
        <v>0</v>
      </c>
      <c r="BP8" t="s">
        <v>319</v>
      </c>
    </row>
    <row r="9" spans="1:68" x14ac:dyDescent="0.3">
      <c r="A9">
        <v>8</v>
      </c>
      <c r="B9" t="s">
        <v>301</v>
      </c>
      <c r="C9" t="s">
        <v>25</v>
      </c>
      <c r="D9" t="s">
        <v>24</v>
      </c>
      <c r="E9" t="s">
        <v>109</v>
      </c>
      <c r="F9" t="str">
        <f t="shared" si="0"/>
        <v>Institucional-Estándar 8</v>
      </c>
      <c r="G9" t="s">
        <v>302</v>
      </c>
      <c r="I9">
        <v>8</v>
      </c>
      <c r="J9" t="s">
        <v>301</v>
      </c>
      <c r="K9" t="s">
        <v>39</v>
      </c>
      <c r="L9" t="s">
        <v>24</v>
      </c>
      <c r="M9" t="s">
        <v>135</v>
      </c>
      <c r="N9" t="str">
        <f t="shared" si="1"/>
        <v>Institucional-Estándar 8</v>
      </c>
      <c r="O9" t="s">
        <v>302</v>
      </c>
      <c r="Q9">
        <v>8</v>
      </c>
      <c r="R9" t="s">
        <v>301</v>
      </c>
      <c r="S9" t="s">
        <v>48</v>
      </c>
      <c r="T9" t="s">
        <v>24</v>
      </c>
      <c r="U9" t="s">
        <v>160</v>
      </c>
      <c r="V9" t="str">
        <f t="shared" si="2"/>
        <v>Institucional-Estándar 8</v>
      </c>
      <c r="W9" t="s">
        <v>302</v>
      </c>
      <c r="Y9">
        <v>8</v>
      </c>
      <c r="Z9" t="s">
        <v>301</v>
      </c>
      <c r="AA9" t="s">
        <v>63</v>
      </c>
      <c r="AB9" t="s">
        <v>24</v>
      </c>
      <c r="AC9" t="s">
        <v>190</v>
      </c>
      <c r="AD9" t="str">
        <f t="shared" si="3"/>
        <v>Institucional-Estándar 8</v>
      </c>
      <c r="AE9" t="s">
        <v>302</v>
      </c>
      <c r="AG9">
        <v>8</v>
      </c>
      <c r="AH9" t="s">
        <v>301</v>
      </c>
      <c r="AI9" t="s">
        <v>76</v>
      </c>
      <c r="AJ9" t="s">
        <v>24</v>
      </c>
      <c r="AK9" t="s">
        <v>303</v>
      </c>
      <c r="AL9" t="str">
        <f t="shared" si="4"/>
        <v>Institucional-Estándar 8</v>
      </c>
      <c r="AM9" t="s">
        <v>302</v>
      </c>
      <c r="AO9">
        <v>8</v>
      </c>
      <c r="AP9" t="s">
        <v>301</v>
      </c>
      <c r="AQ9" t="s">
        <v>87</v>
      </c>
      <c r="AR9" t="s">
        <v>24</v>
      </c>
      <c r="AS9" t="s">
        <v>240</v>
      </c>
      <c r="AT9" t="str">
        <f t="shared" si="5"/>
        <v>Institucional-Estándar 8</v>
      </c>
      <c r="AU9" t="s">
        <v>302</v>
      </c>
      <c r="AW9">
        <v>8</v>
      </c>
      <c r="AX9" t="s">
        <v>304</v>
      </c>
      <c r="AY9" t="s">
        <v>90</v>
      </c>
      <c r="AZ9" t="s">
        <v>10</v>
      </c>
      <c r="BA9" t="s">
        <v>260</v>
      </c>
      <c r="BB9" t="str">
        <f t="shared" si="6"/>
        <v>Pre-registro-Estándar 1</v>
      </c>
      <c r="BC9" t="s">
        <v>309</v>
      </c>
      <c r="BP9" t="s">
        <v>320</v>
      </c>
    </row>
    <row r="10" spans="1:68" x14ac:dyDescent="0.3">
      <c r="A10">
        <v>9</v>
      </c>
      <c r="B10" t="s">
        <v>301</v>
      </c>
      <c r="C10" t="s">
        <v>27</v>
      </c>
      <c r="D10" t="s">
        <v>26</v>
      </c>
      <c r="E10" t="s">
        <v>109</v>
      </c>
      <c r="F10" t="str">
        <f t="shared" si="0"/>
        <v>Institucional-Estándar 9</v>
      </c>
      <c r="G10" t="s">
        <v>302</v>
      </c>
      <c r="I10">
        <v>9</v>
      </c>
      <c r="J10" t="s">
        <v>304</v>
      </c>
      <c r="K10" t="s">
        <v>32</v>
      </c>
      <c r="L10" t="s">
        <v>10</v>
      </c>
      <c r="M10" t="s">
        <v>135</v>
      </c>
      <c r="N10" t="str">
        <f t="shared" si="1"/>
        <v>Pre-registro-Estándar 1</v>
      </c>
      <c r="O10" t="s">
        <v>309</v>
      </c>
      <c r="Q10">
        <v>9</v>
      </c>
      <c r="R10" t="s">
        <v>301</v>
      </c>
      <c r="S10" t="s">
        <v>49</v>
      </c>
      <c r="T10" t="s">
        <v>26</v>
      </c>
      <c r="U10" t="s">
        <v>160</v>
      </c>
      <c r="V10" t="str">
        <f t="shared" si="2"/>
        <v>Institucional-Estándar 9</v>
      </c>
      <c r="W10" t="s">
        <v>302</v>
      </c>
      <c r="Y10">
        <v>9</v>
      </c>
      <c r="Z10" t="s">
        <v>301</v>
      </c>
      <c r="AA10" t="s">
        <v>64</v>
      </c>
      <c r="AB10" t="s">
        <v>26</v>
      </c>
      <c r="AC10" t="s">
        <v>190</v>
      </c>
      <c r="AD10" t="str">
        <f t="shared" si="3"/>
        <v>Institucional-Estándar 9</v>
      </c>
      <c r="AE10" t="s">
        <v>302</v>
      </c>
      <c r="AG10">
        <v>9</v>
      </c>
      <c r="AH10" t="s">
        <v>301</v>
      </c>
      <c r="AI10" t="s">
        <v>77</v>
      </c>
      <c r="AJ10" t="s">
        <v>26</v>
      </c>
      <c r="AK10" t="s">
        <v>303</v>
      </c>
      <c r="AL10" t="str">
        <f t="shared" si="4"/>
        <v>Institucional-Estándar 9</v>
      </c>
      <c r="AM10" t="s">
        <v>302</v>
      </c>
      <c r="AO10">
        <v>9</v>
      </c>
      <c r="AP10" t="s">
        <v>301</v>
      </c>
      <c r="AQ10" t="s">
        <v>88</v>
      </c>
      <c r="AR10" t="s">
        <v>26</v>
      </c>
      <c r="AS10" t="s">
        <v>240</v>
      </c>
      <c r="AT10" t="str">
        <f t="shared" si="5"/>
        <v>Institucional-Estándar 9</v>
      </c>
      <c r="AU10" t="s">
        <v>302</v>
      </c>
      <c r="AW10">
        <v>9</v>
      </c>
      <c r="AX10" t="s">
        <v>304</v>
      </c>
      <c r="AY10" t="s">
        <v>91</v>
      </c>
      <c r="AZ10" t="s">
        <v>12</v>
      </c>
      <c r="BA10" t="s">
        <v>260</v>
      </c>
      <c r="BB10" t="str">
        <f t="shared" si="6"/>
        <v>Pre-registro-Estándar 2</v>
      </c>
      <c r="BC10" t="s">
        <v>309</v>
      </c>
      <c r="BP10" t="s">
        <v>321</v>
      </c>
    </row>
    <row r="11" spans="1:68" x14ac:dyDescent="0.3">
      <c r="A11">
        <v>10</v>
      </c>
      <c r="B11" t="s">
        <v>301</v>
      </c>
      <c r="C11" t="s">
        <v>29</v>
      </c>
      <c r="D11" t="s">
        <v>28</v>
      </c>
      <c r="E11" t="s">
        <v>109</v>
      </c>
      <c r="F11" t="str">
        <f t="shared" si="0"/>
        <v>Institucional-Estándar 10</v>
      </c>
      <c r="G11" t="s">
        <v>302</v>
      </c>
      <c r="I11">
        <v>10</v>
      </c>
      <c r="J11" t="s">
        <v>304</v>
      </c>
      <c r="K11" t="s">
        <v>33</v>
      </c>
      <c r="L11" t="s">
        <v>12</v>
      </c>
      <c r="M11" t="s">
        <v>135</v>
      </c>
      <c r="N11" t="str">
        <f t="shared" si="1"/>
        <v>Pre-registro-Estándar 2</v>
      </c>
      <c r="O11" t="s">
        <v>302</v>
      </c>
      <c r="Q11">
        <v>10</v>
      </c>
      <c r="R11" t="s">
        <v>301</v>
      </c>
      <c r="S11" t="s">
        <v>50</v>
      </c>
      <c r="T11" t="s">
        <v>28</v>
      </c>
      <c r="U11" t="s">
        <v>160</v>
      </c>
      <c r="V11" t="str">
        <f t="shared" si="2"/>
        <v>Institucional-Estándar 10</v>
      </c>
      <c r="W11" t="s">
        <v>302</v>
      </c>
      <c r="Y11">
        <v>10</v>
      </c>
      <c r="Z11" t="s">
        <v>301</v>
      </c>
      <c r="AA11" t="s">
        <v>65</v>
      </c>
      <c r="AB11" t="s">
        <v>28</v>
      </c>
      <c r="AC11" t="s">
        <v>190</v>
      </c>
      <c r="AD11" t="str">
        <f t="shared" si="3"/>
        <v>Institucional-Estándar 10</v>
      </c>
      <c r="AE11" t="s">
        <v>302</v>
      </c>
      <c r="AG11">
        <v>10</v>
      </c>
      <c r="AH11" t="s">
        <v>301</v>
      </c>
      <c r="AI11" t="s">
        <v>78</v>
      </c>
      <c r="AJ11" t="s">
        <v>28</v>
      </c>
      <c r="AK11" t="s">
        <v>303</v>
      </c>
      <c r="AL11" t="str">
        <f t="shared" si="4"/>
        <v>Institucional-Estándar 10</v>
      </c>
      <c r="AM11" t="s">
        <v>302</v>
      </c>
      <c r="AO11">
        <v>10</v>
      </c>
      <c r="AP11" t="s">
        <v>304</v>
      </c>
      <c r="AQ11" t="s">
        <v>80</v>
      </c>
      <c r="AR11" t="s">
        <v>10</v>
      </c>
      <c r="AS11" t="s">
        <v>240</v>
      </c>
      <c r="AT11" t="str">
        <f t="shared" si="5"/>
        <v>Pre-registro-Estándar 1</v>
      </c>
      <c r="AU11" t="s">
        <v>302</v>
      </c>
      <c r="AW11">
        <v>10</v>
      </c>
      <c r="AX11" t="s">
        <v>304</v>
      </c>
      <c r="AY11" t="s">
        <v>92</v>
      </c>
      <c r="AZ11" t="s">
        <v>14</v>
      </c>
      <c r="BA11" t="s">
        <v>260</v>
      </c>
      <c r="BB11" t="str">
        <f t="shared" si="6"/>
        <v>Pre-registro-Estándar 3</v>
      </c>
      <c r="BC11" t="s">
        <v>309</v>
      </c>
      <c r="BP11" t="s">
        <v>322</v>
      </c>
    </row>
    <row r="12" spans="1:68" x14ac:dyDescent="0.3">
      <c r="A12">
        <v>11</v>
      </c>
      <c r="B12" t="s">
        <v>304</v>
      </c>
      <c r="C12" t="s">
        <v>11</v>
      </c>
      <c r="D12" t="s">
        <v>10</v>
      </c>
      <c r="E12" t="s">
        <v>109</v>
      </c>
      <c r="F12" t="str">
        <f t="shared" si="0"/>
        <v>Pre-registro-Estándar 1</v>
      </c>
      <c r="G12" t="s">
        <v>302</v>
      </c>
      <c r="I12">
        <v>11</v>
      </c>
      <c r="J12" t="s">
        <v>304</v>
      </c>
      <c r="K12" t="s">
        <v>34</v>
      </c>
      <c r="L12" t="s">
        <v>14</v>
      </c>
      <c r="M12" t="s">
        <v>135</v>
      </c>
      <c r="N12" t="str">
        <f t="shared" si="1"/>
        <v>Pre-registro-Estándar 3</v>
      </c>
      <c r="O12" t="s">
        <v>302</v>
      </c>
      <c r="Q12">
        <v>11</v>
      </c>
      <c r="R12" t="s">
        <v>301</v>
      </c>
      <c r="S12" t="s">
        <v>52</v>
      </c>
      <c r="T12" t="s">
        <v>51</v>
      </c>
      <c r="U12" t="s">
        <v>160</v>
      </c>
      <c r="V12" t="str">
        <f t="shared" si="2"/>
        <v>Institucional-Estándar 11</v>
      </c>
      <c r="W12" t="s">
        <v>302</v>
      </c>
      <c r="Y12">
        <v>11</v>
      </c>
      <c r="Z12" t="s">
        <v>301</v>
      </c>
      <c r="AA12" t="s">
        <v>66</v>
      </c>
      <c r="AB12" t="s">
        <v>51</v>
      </c>
      <c r="AC12" t="s">
        <v>190</v>
      </c>
      <c r="AD12" t="str">
        <f t="shared" si="3"/>
        <v>Institucional-Estándar 11</v>
      </c>
      <c r="AE12" t="s">
        <v>302</v>
      </c>
      <c r="AG12">
        <v>11</v>
      </c>
      <c r="AH12" t="s">
        <v>304</v>
      </c>
      <c r="AI12" t="s">
        <v>69</v>
      </c>
      <c r="AJ12" t="s">
        <v>10</v>
      </c>
      <c r="AK12" t="s">
        <v>303</v>
      </c>
      <c r="AL12" t="str">
        <f t="shared" si="4"/>
        <v>Pre-registro-Estándar 1</v>
      </c>
      <c r="AM12" t="s">
        <v>309</v>
      </c>
      <c r="AO12">
        <v>11</v>
      </c>
      <c r="AP12" t="s">
        <v>304</v>
      </c>
      <c r="AQ12" t="s">
        <v>81</v>
      </c>
      <c r="AR12" t="s">
        <v>12</v>
      </c>
      <c r="AS12" t="s">
        <v>240</v>
      </c>
      <c r="AT12" t="str">
        <f t="shared" si="5"/>
        <v>Pre-registro-Estándar 2</v>
      </c>
      <c r="AU12" t="s">
        <v>309</v>
      </c>
      <c r="AW12">
        <v>11</v>
      </c>
      <c r="AX12" t="s">
        <v>304</v>
      </c>
      <c r="AY12" t="s">
        <v>93</v>
      </c>
      <c r="AZ12" t="s">
        <v>16</v>
      </c>
      <c r="BA12" t="s">
        <v>260</v>
      </c>
      <c r="BB12" t="str">
        <f t="shared" si="6"/>
        <v>Pre-registro-Estándar 4</v>
      </c>
      <c r="BC12" t="s">
        <v>309</v>
      </c>
      <c r="BP12" t="s">
        <v>323</v>
      </c>
    </row>
    <row r="13" spans="1:68" x14ac:dyDescent="0.3">
      <c r="A13">
        <v>12</v>
      </c>
      <c r="B13" t="s">
        <v>304</v>
      </c>
      <c r="C13" t="s">
        <v>13</v>
      </c>
      <c r="D13" t="s">
        <v>12</v>
      </c>
      <c r="E13" t="s">
        <v>109</v>
      </c>
      <c r="F13" t="str">
        <f t="shared" si="0"/>
        <v>Pre-registro-Estándar 2</v>
      </c>
      <c r="G13" t="s">
        <v>302</v>
      </c>
      <c r="I13">
        <v>12</v>
      </c>
      <c r="J13" t="s">
        <v>304</v>
      </c>
      <c r="K13" t="s">
        <v>35</v>
      </c>
      <c r="L13" t="s">
        <v>16</v>
      </c>
      <c r="M13" t="s">
        <v>135</v>
      </c>
      <c r="N13" t="str">
        <f t="shared" si="1"/>
        <v>Pre-registro-Estándar 4</v>
      </c>
      <c r="O13" t="s">
        <v>309</v>
      </c>
      <c r="Q13">
        <v>12</v>
      </c>
      <c r="R13" t="s">
        <v>301</v>
      </c>
      <c r="S13" t="s">
        <v>54</v>
      </c>
      <c r="T13" t="s">
        <v>53</v>
      </c>
      <c r="U13" t="s">
        <v>160</v>
      </c>
      <c r="V13" t="str">
        <f t="shared" si="2"/>
        <v>Institucional-Estándar 12</v>
      </c>
      <c r="W13" t="s">
        <v>302</v>
      </c>
      <c r="Y13">
        <v>12</v>
      </c>
      <c r="Z13" t="s">
        <v>301</v>
      </c>
      <c r="AA13" t="s">
        <v>67</v>
      </c>
      <c r="AB13" t="s">
        <v>53</v>
      </c>
      <c r="AC13" t="s">
        <v>190</v>
      </c>
      <c r="AD13" t="str">
        <f t="shared" si="3"/>
        <v>Institucional-Estándar 12</v>
      </c>
      <c r="AE13" t="s">
        <v>302</v>
      </c>
      <c r="AG13">
        <v>12</v>
      </c>
      <c r="AH13" t="s">
        <v>304</v>
      </c>
      <c r="AI13" t="s">
        <v>70</v>
      </c>
      <c r="AJ13" t="s">
        <v>12</v>
      </c>
      <c r="AK13" t="s">
        <v>303</v>
      </c>
      <c r="AL13" t="str">
        <f t="shared" si="4"/>
        <v>Pre-registro-Estándar 2</v>
      </c>
      <c r="AM13" t="s">
        <v>309</v>
      </c>
      <c r="AO13">
        <v>12</v>
      </c>
      <c r="AP13" t="s">
        <v>304</v>
      </c>
      <c r="AQ13" t="s">
        <v>82</v>
      </c>
      <c r="AR13" t="s">
        <v>14</v>
      </c>
      <c r="AS13" t="s">
        <v>240</v>
      </c>
      <c r="AT13" t="str">
        <f t="shared" si="5"/>
        <v>Pre-registro-Estándar 3</v>
      </c>
      <c r="AU13" t="s">
        <v>309</v>
      </c>
      <c r="AW13">
        <v>12</v>
      </c>
      <c r="AX13" t="s">
        <v>304</v>
      </c>
      <c r="AY13" t="s">
        <v>94</v>
      </c>
      <c r="AZ13" t="s">
        <v>18</v>
      </c>
      <c r="BA13" t="s">
        <v>260</v>
      </c>
      <c r="BB13" t="str">
        <f t="shared" si="6"/>
        <v>Pre-registro-Estándar 5</v>
      </c>
      <c r="BC13" t="s">
        <v>309</v>
      </c>
      <c r="BP13" t="s">
        <v>324</v>
      </c>
    </row>
    <row r="14" spans="1:68" x14ac:dyDescent="0.3">
      <c r="A14">
        <v>13</v>
      </c>
      <c r="B14" t="s">
        <v>304</v>
      </c>
      <c r="C14" t="s">
        <v>15</v>
      </c>
      <c r="D14" t="s">
        <v>14</v>
      </c>
      <c r="E14" t="s">
        <v>109</v>
      </c>
      <c r="F14" t="str">
        <f t="shared" si="0"/>
        <v>Pre-registro-Estándar 3</v>
      </c>
      <c r="G14" t="s">
        <v>302</v>
      </c>
      <c r="I14">
        <v>13</v>
      </c>
      <c r="J14" t="s">
        <v>304</v>
      </c>
      <c r="K14" t="s">
        <v>36</v>
      </c>
      <c r="L14" t="s">
        <v>18</v>
      </c>
      <c r="M14" t="s">
        <v>135</v>
      </c>
      <c r="N14" t="str">
        <f t="shared" si="1"/>
        <v>Pre-registro-Estándar 5</v>
      </c>
      <c r="O14" t="s">
        <v>309</v>
      </c>
      <c r="Q14">
        <v>13</v>
      </c>
      <c r="R14" t="s">
        <v>304</v>
      </c>
      <c r="S14" t="s">
        <v>41</v>
      </c>
      <c r="T14" t="s">
        <v>10</v>
      </c>
      <c r="U14" t="s">
        <v>160</v>
      </c>
      <c r="V14" t="str">
        <f t="shared" si="2"/>
        <v>Pre-registro-Estándar 1</v>
      </c>
      <c r="W14" t="s">
        <v>309</v>
      </c>
      <c r="Y14">
        <v>13</v>
      </c>
      <c r="Z14" t="s">
        <v>304</v>
      </c>
      <c r="AA14" t="s">
        <v>56</v>
      </c>
      <c r="AB14" t="s">
        <v>10</v>
      </c>
      <c r="AC14" t="s">
        <v>190</v>
      </c>
      <c r="AD14" t="str">
        <f t="shared" si="3"/>
        <v>Pre-registro-Estándar 1</v>
      </c>
      <c r="AE14" t="s">
        <v>309</v>
      </c>
      <c r="AG14">
        <v>13</v>
      </c>
      <c r="AH14" t="s">
        <v>304</v>
      </c>
      <c r="AI14" t="s">
        <v>71</v>
      </c>
      <c r="AJ14" t="s">
        <v>14</v>
      </c>
      <c r="AK14" t="s">
        <v>303</v>
      </c>
      <c r="AL14" t="str">
        <f t="shared" si="4"/>
        <v>Pre-registro-Estándar 3</v>
      </c>
      <c r="AM14" t="s">
        <v>309</v>
      </c>
      <c r="AO14">
        <v>13</v>
      </c>
      <c r="AP14" t="s">
        <v>304</v>
      </c>
      <c r="AQ14" t="s">
        <v>83</v>
      </c>
      <c r="AR14" t="s">
        <v>16</v>
      </c>
      <c r="AS14" t="s">
        <v>240</v>
      </c>
      <c r="AT14" t="str">
        <f t="shared" si="5"/>
        <v>Pre-registro-Estándar 4</v>
      </c>
      <c r="AU14" t="s">
        <v>309</v>
      </c>
      <c r="AW14">
        <v>13</v>
      </c>
      <c r="AX14" t="s">
        <v>304</v>
      </c>
      <c r="AY14" t="s">
        <v>95</v>
      </c>
      <c r="AZ14" t="s">
        <v>20</v>
      </c>
      <c r="BA14" t="s">
        <v>260</v>
      </c>
      <c r="BB14" t="str">
        <f t="shared" si="6"/>
        <v>Pre-registro-Estándar 6</v>
      </c>
      <c r="BC14" t="s">
        <v>309</v>
      </c>
      <c r="BP14" t="s">
        <v>325</v>
      </c>
    </row>
    <row r="15" spans="1:68" x14ac:dyDescent="0.3">
      <c r="A15">
        <v>14</v>
      </c>
      <c r="B15" t="s">
        <v>304</v>
      </c>
      <c r="C15" t="s">
        <v>17</v>
      </c>
      <c r="D15" t="s">
        <v>16</v>
      </c>
      <c r="E15" t="s">
        <v>109</v>
      </c>
      <c r="F15" t="str">
        <f t="shared" si="0"/>
        <v>Pre-registro-Estándar 4</v>
      </c>
      <c r="G15" t="s">
        <v>309</v>
      </c>
      <c r="I15">
        <v>14</v>
      </c>
      <c r="J15" t="s">
        <v>304</v>
      </c>
      <c r="K15" t="s">
        <v>37</v>
      </c>
      <c r="L15" t="s">
        <v>20</v>
      </c>
      <c r="M15" t="s">
        <v>135</v>
      </c>
      <c r="N15" t="str">
        <f t="shared" si="1"/>
        <v>Pre-registro-Estándar 6</v>
      </c>
      <c r="O15" t="s">
        <v>309</v>
      </c>
      <c r="Q15">
        <v>14</v>
      </c>
      <c r="R15" t="s">
        <v>304</v>
      </c>
      <c r="S15" t="s">
        <v>42</v>
      </c>
      <c r="T15" t="s">
        <v>12</v>
      </c>
      <c r="U15" t="s">
        <v>160</v>
      </c>
      <c r="V15" t="str">
        <f t="shared" si="2"/>
        <v>Pre-registro-Estándar 2</v>
      </c>
      <c r="W15" t="s">
        <v>309</v>
      </c>
      <c r="Y15">
        <v>14</v>
      </c>
      <c r="Z15" t="s">
        <v>304</v>
      </c>
      <c r="AA15" t="s">
        <v>57</v>
      </c>
      <c r="AB15" t="s">
        <v>12</v>
      </c>
      <c r="AC15" t="s">
        <v>190</v>
      </c>
      <c r="AD15" t="str">
        <f t="shared" si="3"/>
        <v>Pre-registro-Estándar 2</v>
      </c>
      <c r="AE15" t="s">
        <v>302</v>
      </c>
      <c r="AG15">
        <v>14</v>
      </c>
      <c r="AH15" t="s">
        <v>304</v>
      </c>
      <c r="AI15" t="s">
        <v>72</v>
      </c>
      <c r="AJ15" t="s">
        <v>16</v>
      </c>
      <c r="AK15" t="s">
        <v>303</v>
      </c>
      <c r="AL15" t="str">
        <f t="shared" si="4"/>
        <v>Pre-registro-Estándar 4</v>
      </c>
      <c r="AM15" t="s">
        <v>309</v>
      </c>
      <c r="AO15">
        <v>14</v>
      </c>
      <c r="AP15" t="s">
        <v>304</v>
      </c>
      <c r="AQ15" t="s">
        <v>84</v>
      </c>
      <c r="AR15" t="s">
        <v>18</v>
      </c>
      <c r="AS15" t="s">
        <v>240</v>
      </c>
      <c r="AT15" t="str">
        <f t="shared" si="5"/>
        <v>Pre-registro-Estándar 5</v>
      </c>
      <c r="AU15" t="s">
        <v>309</v>
      </c>
      <c r="AW15">
        <v>14</v>
      </c>
      <c r="AX15" t="s">
        <v>304</v>
      </c>
      <c r="AY15" t="s">
        <v>96</v>
      </c>
      <c r="AZ15" t="s">
        <v>22</v>
      </c>
      <c r="BA15" t="s">
        <v>260</v>
      </c>
      <c r="BB15" t="str">
        <f t="shared" si="6"/>
        <v>Pre-registro-Estándar 7</v>
      </c>
      <c r="BC15" t="s">
        <v>309</v>
      </c>
      <c r="BP15" t="s">
        <v>326</v>
      </c>
    </row>
    <row r="16" spans="1:68" x14ac:dyDescent="0.3">
      <c r="A16">
        <v>15</v>
      </c>
      <c r="B16" t="s">
        <v>304</v>
      </c>
      <c r="C16" t="s">
        <v>19</v>
      </c>
      <c r="D16" t="s">
        <v>18</v>
      </c>
      <c r="E16" t="s">
        <v>109</v>
      </c>
      <c r="F16" t="str">
        <f t="shared" si="0"/>
        <v>Pre-registro-Estándar 5</v>
      </c>
      <c r="G16" t="s">
        <v>302</v>
      </c>
      <c r="I16">
        <v>15</v>
      </c>
      <c r="J16" t="s">
        <v>304</v>
      </c>
      <c r="K16" t="s">
        <v>38</v>
      </c>
      <c r="L16" t="s">
        <v>22</v>
      </c>
      <c r="M16" t="s">
        <v>135</v>
      </c>
      <c r="N16" t="str">
        <f t="shared" si="1"/>
        <v>Pre-registro-Estándar 7</v>
      </c>
      <c r="O16" t="s">
        <v>309</v>
      </c>
      <c r="Q16">
        <v>15</v>
      </c>
      <c r="R16" t="s">
        <v>304</v>
      </c>
      <c r="S16" t="s">
        <v>43</v>
      </c>
      <c r="T16" t="s">
        <v>14</v>
      </c>
      <c r="U16" t="s">
        <v>160</v>
      </c>
      <c r="V16" t="str">
        <f t="shared" si="2"/>
        <v>Pre-registro-Estándar 3</v>
      </c>
      <c r="W16" t="s">
        <v>309</v>
      </c>
      <c r="Y16">
        <v>15</v>
      </c>
      <c r="Z16" t="s">
        <v>304</v>
      </c>
      <c r="AA16" t="s">
        <v>58</v>
      </c>
      <c r="AB16" t="s">
        <v>14</v>
      </c>
      <c r="AC16" t="s">
        <v>190</v>
      </c>
      <c r="AD16" t="str">
        <f t="shared" si="3"/>
        <v>Pre-registro-Estándar 3</v>
      </c>
      <c r="AE16" t="s">
        <v>302</v>
      </c>
      <c r="AG16">
        <v>15</v>
      </c>
      <c r="AH16" t="s">
        <v>304</v>
      </c>
      <c r="AI16" t="s">
        <v>73</v>
      </c>
      <c r="AJ16" t="s">
        <v>18</v>
      </c>
      <c r="AK16" t="s">
        <v>303</v>
      </c>
      <c r="AL16" t="str">
        <f t="shared" si="4"/>
        <v>Pre-registro-Estándar 5</v>
      </c>
      <c r="AM16" t="s">
        <v>309</v>
      </c>
      <c r="AO16">
        <v>15</v>
      </c>
      <c r="AP16" t="s">
        <v>304</v>
      </c>
      <c r="AQ16" t="s">
        <v>85</v>
      </c>
      <c r="AR16" t="s">
        <v>20</v>
      </c>
      <c r="AS16" t="s">
        <v>240</v>
      </c>
      <c r="AT16" t="str">
        <f t="shared" si="5"/>
        <v>Pre-registro-Estándar 6</v>
      </c>
      <c r="AU16" t="s">
        <v>302</v>
      </c>
      <c r="AW16">
        <v>15</v>
      </c>
      <c r="AX16" t="s">
        <v>308</v>
      </c>
      <c r="AY16" t="s">
        <v>90</v>
      </c>
      <c r="AZ16" t="s">
        <v>10</v>
      </c>
      <c r="BA16" t="s">
        <v>260</v>
      </c>
      <c r="BB16" t="str">
        <f t="shared" si="6"/>
        <v>Arranque-Estándar 1</v>
      </c>
      <c r="BC16" t="s">
        <v>309</v>
      </c>
      <c r="BP16" t="s">
        <v>327</v>
      </c>
    </row>
    <row r="17" spans="1:68" x14ac:dyDescent="0.3">
      <c r="A17">
        <v>16</v>
      </c>
      <c r="B17" t="s">
        <v>304</v>
      </c>
      <c r="C17" t="s">
        <v>21</v>
      </c>
      <c r="D17" t="s">
        <v>20</v>
      </c>
      <c r="E17" t="s">
        <v>109</v>
      </c>
      <c r="F17" t="str">
        <f t="shared" si="0"/>
        <v>Pre-registro-Estándar 6</v>
      </c>
      <c r="G17" t="s">
        <v>302</v>
      </c>
      <c r="I17">
        <v>16</v>
      </c>
      <c r="J17" t="s">
        <v>304</v>
      </c>
      <c r="K17" t="s">
        <v>39</v>
      </c>
      <c r="L17" t="s">
        <v>24</v>
      </c>
      <c r="M17" t="s">
        <v>135</v>
      </c>
      <c r="N17" t="str">
        <f t="shared" si="1"/>
        <v>Pre-registro-Estándar 8</v>
      </c>
      <c r="O17" t="s">
        <v>309</v>
      </c>
      <c r="Q17">
        <v>16</v>
      </c>
      <c r="R17" t="s">
        <v>304</v>
      </c>
      <c r="S17" t="s">
        <v>44</v>
      </c>
      <c r="T17" t="s">
        <v>16</v>
      </c>
      <c r="U17" t="s">
        <v>160</v>
      </c>
      <c r="V17" t="str">
        <f t="shared" si="2"/>
        <v>Pre-registro-Estándar 4</v>
      </c>
      <c r="W17" t="s">
        <v>309</v>
      </c>
      <c r="Y17">
        <v>16</v>
      </c>
      <c r="Z17" t="s">
        <v>304</v>
      </c>
      <c r="AA17" t="s">
        <v>59</v>
      </c>
      <c r="AB17" t="s">
        <v>16</v>
      </c>
      <c r="AC17" t="s">
        <v>190</v>
      </c>
      <c r="AD17" t="str">
        <f t="shared" si="3"/>
        <v>Pre-registro-Estándar 4</v>
      </c>
      <c r="AE17" t="s">
        <v>302</v>
      </c>
      <c r="AG17">
        <v>16</v>
      </c>
      <c r="AH17" t="s">
        <v>304</v>
      </c>
      <c r="AI17" t="s">
        <v>74</v>
      </c>
      <c r="AJ17" t="s">
        <v>20</v>
      </c>
      <c r="AK17" t="s">
        <v>303</v>
      </c>
      <c r="AL17" t="str">
        <f t="shared" si="4"/>
        <v>Pre-registro-Estándar 6</v>
      </c>
      <c r="AM17" t="s">
        <v>302</v>
      </c>
      <c r="AO17">
        <v>16</v>
      </c>
      <c r="AP17" t="s">
        <v>304</v>
      </c>
      <c r="AQ17" t="s">
        <v>86</v>
      </c>
      <c r="AR17" t="s">
        <v>22</v>
      </c>
      <c r="AS17" t="s">
        <v>240</v>
      </c>
      <c r="AT17" t="str">
        <f t="shared" si="5"/>
        <v>Pre-registro-Estándar 7</v>
      </c>
      <c r="AU17" t="s">
        <v>309</v>
      </c>
      <c r="AW17">
        <v>16</v>
      </c>
      <c r="AX17" t="s">
        <v>308</v>
      </c>
      <c r="AY17" t="s">
        <v>91</v>
      </c>
      <c r="AZ17" t="s">
        <v>12</v>
      </c>
      <c r="BA17" t="s">
        <v>260</v>
      </c>
      <c r="BB17" t="str">
        <f t="shared" si="6"/>
        <v>Arranque-Estándar 2</v>
      </c>
      <c r="BC17" t="s">
        <v>309</v>
      </c>
      <c r="BP17" t="s">
        <v>328</v>
      </c>
    </row>
    <row r="18" spans="1:68" x14ac:dyDescent="0.3">
      <c r="A18">
        <v>17</v>
      </c>
      <c r="B18" t="s">
        <v>304</v>
      </c>
      <c r="C18" t="s">
        <v>23</v>
      </c>
      <c r="D18" t="s">
        <v>22</v>
      </c>
      <c r="E18" t="s">
        <v>109</v>
      </c>
      <c r="F18" t="str">
        <f t="shared" si="0"/>
        <v>Pre-registro-Estándar 7</v>
      </c>
      <c r="G18" t="s">
        <v>302</v>
      </c>
      <c r="I18">
        <v>17</v>
      </c>
      <c r="J18" t="s">
        <v>308</v>
      </c>
      <c r="K18" t="s">
        <v>32</v>
      </c>
      <c r="L18" t="s">
        <v>10</v>
      </c>
      <c r="M18" t="s">
        <v>135</v>
      </c>
      <c r="N18" t="str">
        <f t="shared" si="1"/>
        <v>Arranque-Estándar 1</v>
      </c>
      <c r="O18" t="s">
        <v>302</v>
      </c>
      <c r="Q18">
        <v>17</v>
      </c>
      <c r="R18" t="s">
        <v>304</v>
      </c>
      <c r="S18" t="s">
        <v>45</v>
      </c>
      <c r="T18" t="s">
        <v>18</v>
      </c>
      <c r="U18" t="s">
        <v>160</v>
      </c>
      <c r="V18" t="str">
        <f t="shared" si="2"/>
        <v>Pre-registro-Estándar 5</v>
      </c>
      <c r="W18" t="s">
        <v>309</v>
      </c>
      <c r="Y18">
        <v>17</v>
      </c>
      <c r="Z18" t="s">
        <v>304</v>
      </c>
      <c r="AA18" t="s">
        <v>60</v>
      </c>
      <c r="AB18" t="s">
        <v>18</v>
      </c>
      <c r="AC18" t="s">
        <v>190</v>
      </c>
      <c r="AD18" t="str">
        <f t="shared" si="3"/>
        <v>Pre-registro-Estándar 5</v>
      </c>
      <c r="AE18" t="s">
        <v>302</v>
      </c>
      <c r="AG18">
        <v>17</v>
      </c>
      <c r="AH18" t="s">
        <v>304</v>
      </c>
      <c r="AI18" t="s">
        <v>75</v>
      </c>
      <c r="AJ18" t="s">
        <v>22</v>
      </c>
      <c r="AK18" t="s">
        <v>303</v>
      </c>
      <c r="AL18" t="str">
        <f t="shared" si="4"/>
        <v>Pre-registro-Estándar 7</v>
      </c>
      <c r="AM18" t="s">
        <v>309</v>
      </c>
      <c r="AO18">
        <v>17</v>
      </c>
      <c r="AP18" t="s">
        <v>304</v>
      </c>
      <c r="AQ18" t="s">
        <v>87</v>
      </c>
      <c r="AR18" t="s">
        <v>24</v>
      </c>
      <c r="AS18" t="s">
        <v>240</v>
      </c>
      <c r="AT18" t="str">
        <f t="shared" si="5"/>
        <v>Pre-registro-Estándar 8</v>
      </c>
      <c r="AU18" t="s">
        <v>309</v>
      </c>
      <c r="AW18">
        <v>17</v>
      </c>
      <c r="AX18" t="s">
        <v>308</v>
      </c>
      <c r="AY18" t="s">
        <v>92</v>
      </c>
      <c r="AZ18" t="s">
        <v>14</v>
      </c>
      <c r="BA18" t="s">
        <v>260</v>
      </c>
      <c r="BB18" t="str">
        <f t="shared" si="6"/>
        <v>Arranque-Estándar 3</v>
      </c>
      <c r="BC18" t="s">
        <v>302</v>
      </c>
      <c r="BP18" t="s">
        <v>329</v>
      </c>
    </row>
    <row r="19" spans="1:68" x14ac:dyDescent="0.3">
      <c r="A19">
        <v>18</v>
      </c>
      <c r="B19" t="s">
        <v>304</v>
      </c>
      <c r="C19" t="s">
        <v>25</v>
      </c>
      <c r="D19" t="s">
        <v>24</v>
      </c>
      <c r="E19" t="s">
        <v>109</v>
      </c>
      <c r="F19" t="str">
        <f t="shared" si="0"/>
        <v>Pre-registro-Estándar 8</v>
      </c>
      <c r="G19" t="s">
        <v>309</v>
      </c>
      <c r="I19">
        <v>18</v>
      </c>
      <c r="J19" t="s">
        <v>308</v>
      </c>
      <c r="K19" t="s">
        <v>33</v>
      </c>
      <c r="L19" t="s">
        <v>12</v>
      </c>
      <c r="M19" t="s">
        <v>135</v>
      </c>
      <c r="N19" t="str">
        <f t="shared" si="1"/>
        <v>Arranque-Estándar 2</v>
      </c>
      <c r="O19" t="s">
        <v>302</v>
      </c>
      <c r="Q19">
        <v>18</v>
      </c>
      <c r="R19" t="s">
        <v>304</v>
      </c>
      <c r="S19" t="s">
        <v>46</v>
      </c>
      <c r="T19" t="s">
        <v>20</v>
      </c>
      <c r="U19" t="s">
        <v>160</v>
      </c>
      <c r="V19" t="str">
        <f t="shared" si="2"/>
        <v>Pre-registro-Estándar 6</v>
      </c>
      <c r="W19" t="s">
        <v>309</v>
      </c>
      <c r="Y19">
        <v>18</v>
      </c>
      <c r="Z19" t="s">
        <v>304</v>
      </c>
      <c r="AA19" t="s">
        <v>61</v>
      </c>
      <c r="AB19" t="s">
        <v>20</v>
      </c>
      <c r="AC19" t="s">
        <v>190</v>
      </c>
      <c r="AD19" t="str">
        <f t="shared" si="3"/>
        <v>Pre-registro-Estándar 6</v>
      </c>
      <c r="AE19" t="s">
        <v>302</v>
      </c>
      <c r="AG19">
        <v>18</v>
      </c>
      <c r="AH19" t="s">
        <v>304</v>
      </c>
      <c r="AI19" t="s">
        <v>76</v>
      </c>
      <c r="AJ19" t="s">
        <v>24</v>
      </c>
      <c r="AK19" t="s">
        <v>303</v>
      </c>
      <c r="AL19" t="str">
        <f t="shared" si="4"/>
        <v>Pre-registro-Estándar 8</v>
      </c>
      <c r="AM19" t="s">
        <v>309</v>
      </c>
      <c r="AO19">
        <v>18</v>
      </c>
      <c r="AP19" t="s">
        <v>304</v>
      </c>
      <c r="AQ19" t="s">
        <v>88</v>
      </c>
      <c r="AR19" t="s">
        <v>26</v>
      </c>
      <c r="AS19" t="s">
        <v>240</v>
      </c>
      <c r="AT19" t="str">
        <f t="shared" si="5"/>
        <v>Pre-registro-Estándar 9</v>
      </c>
      <c r="AU19" t="s">
        <v>309</v>
      </c>
      <c r="AW19">
        <v>18</v>
      </c>
      <c r="AX19" t="s">
        <v>308</v>
      </c>
      <c r="AY19" t="s">
        <v>93</v>
      </c>
      <c r="AZ19" t="s">
        <v>16</v>
      </c>
      <c r="BA19" t="s">
        <v>260</v>
      </c>
      <c r="BB19" t="str">
        <f t="shared" si="6"/>
        <v>Arranque-Estándar 4</v>
      </c>
      <c r="BC19" t="s">
        <v>309</v>
      </c>
      <c r="BP19" t="s">
        <v>330</v>
      </c>
    </row>
    <row r="20" spans="1:68" x14ac:dyDescent="0.3">
      <c r="A20">
        <v>19</v>
      </c>
      <c r="B20" t="s">
        <v>304</v>
      </c>
      <c r="C20" t="s">
        <v>27</v>
      </c>
      <c r="D20" t="s">
        <v>26</v>
      </c>
      <c r="E20" t="s">
        <v>109</v>
      </c>
      <c r="F20" t="str">
        <f t="shared" si="0"/>
        <v>Pre-registro-Estándar 9</v>
      </c>
      <c r="G20" t="s">
        <v>309</v>
      </c>
      <c r="I20">
        <v>19</v>
      </c>
      <c r="J20" t="s">
        <v>308</v>
      </c>
      <c r="K20" t="s">
        <v>34</v>
      </c>
      <c r="L20" t="s">
        <v>14</v>
      </c>
      <c r="M20" t="s">
        <v>135</v>
      </c>
      <c r="N20" t="str">
        <f t="shared" si="1"/>
        <v>Arranque-Estándar 3</v>
      </c>
      <c r="O20" t="s">
        <v>302</v>
      </c>
      <c r="Q20">
        <v>19</v>
      </c>
      <c r="R20" t="s">
        <v>304</v>
      </c>
      <c r="S20" t="s">
        <v>47</v>
      </c>
      <c r="T20" t="s">
        <v>22</v>
      </c>
      <c r="U20" t="s">
        <v>160</v>
      </c>
      <c r="V20" t="str">
        <f t="shared" si="2"/>
        <v>Pre-registro-Estándar 7</v>
      </c>
      <c r="W20" t="s">
        <v>309</v>
      </c>
      <c r="Y20">
        <v>19</v>
      </c>
      <c r="Z20" t="s">
        <v>304</v>
      </c>
      <c r="AA20" t="s">
        <v>62</v>
      </c>
      <c r="AB20" t="s">
        <v>22</v>
      </c>
      <c r="AC20" t="s">
        <v>190</v>
      </c>
      <c r="AD20" t="str">
        <f t="shared" si="3"/>
        <v>Pre-registro-Estándar 7</v>
      </c>
      <c r="AE20" t="s">
        <v>302</v>
      </c>
      <c r="AG20">
        <v>19</v>
      </c>
      <c r="AH20" t="s">
        <v>304</v>
      </c>
      <c r="AI20" t="s">
        <v>77</v>
      </c>
      <c r="AJ20" t="s">
        <v>26</v>
      </c>
      <c r="AK20" t="s">
        <v>303</v>
      </c>
      <c r="AL20" t="str">
        <f t="shared" si="4"/>
        <v>Pre-registro-Estándar 9</v>
      </c>
      <c r="AM20" t="s">
        <v>309</v>
      </c>
      <c r="AO20">
        <v>19</v>
      </c>
      <c r="AP20" t="s">
        <v>308</v>
      </c>
      <c r="AQ20" t="s">
        <v>80</v>
      </c>
      <c r="AR20" t="s">
        <v>10</v>
      </c>
      <c r="AS20" t="s">
        <v>240</v>
      </c>
      <c r="AT20" t="str">
        <f t="shared" si="5"/>
        <v>Arranque-Estándar 1</v>
      </c>
      <c r="AU20" t="s">
        <v>302</v>
      </c>
      <c r="AW20">
        <v>19</v>
      </c>
      <c r="AX20" t="s">
        <v>308</v>
      </c>
      <c r="AY20" t="s">
        <v>94</v>
      </c>
      <c r="AZ20" t="s">
        <v>18</v>
      </c>
      <c r="BA20" t="s">
        <v>260</v>
      </c>
      <c r="BB20" t="str">
        <f t="shared" si="6"/>
        <v>Arranque-Estándar 5</v>
      </c>
      <c r="BC20" t="s">
        <v>309</v>
      </c>
      <c r="BP20" t="s">
        <v>331</v>
      </c>
    </row>
    <row r="21" spans="1:68" x14ac:dyDescent="0.3">
      <c r="A21">
        <v>20</v>
      </c>
      <c r="B21" t="s">
        <v>304</v>
      </c>
      <c r="C21" t="s">
        <v>29</v>
      </c>
      <c r="D21" t="s">
        <v>28</v>
      </c>
      <c r="E21" t="s">
        <v>109</v>
      </c>
      <c r="F21" t="str">
        <f t="shared" si="0"/>
        <v>Pre-registro-Estándar 10</v>
      </c>
      <c r="G21" t="s">
        <v>302</v>
      </c>
      <c r="I21">
        <v>20</v>
      </c>
      <c r="J21" t="s">
        <v>308</v>
      </c>
      <c r="K21" t="s">
        <v>35</v>
      </c>
      <c r="L21" t="s">
        <v>16</v>
      </c>
      <c r="M21" t="s">
        <v>135</v>
      </c>
      <c r="N21" t="str">
        <f t="shared" si="1"/>
        <v>Arranque-Estándar 4</v>
      </c>
      <c r="O21" t="s">
        <v>309</v>
      </c>
      <c r="Q21">
        <v>20</v>
      </c>
      <c r="R21" t="s">
        <v>304</v>
      </c>
      <c r="S21" t="s">
        <v>48</v>
      </c>
      <c r="T21" t="s">
        <v>24</v>
      </c>
      <c r="U21" t="s">
        <v>160</v>
      </c>
      <c r="V21" t="str">
        <f t="shared" si="2"/>
        <v>Pre-registro-Estándar 8</v>
      </c>
      <c r="W21" t="s">
        <v>309</v>
      </c>
      <c r="Y21">
        <v>20</v>
      </c>
      <c r="Z21" t="s">
        <v>304</v>
      </c>
      <c r="AA21" t="s">
        <v>63</v>
      </c>
      <c r="AB21" t="s">
        <v>24</v>
      </c>
      <c r="AC21" t="s">
        <v>190</v>
      </c>
      <c r="AD21" t="str">
        <f t="shared" si="3"/>
        <v>Pre-registro-Estándar 8</v>
      </c>
      <c r="AE21" t="s">
        <v>302</v>
      </c>
      <c r="AG21">
        <v>20</v>
      </c>
      <c r="AH21" t="s">
        <v>304</v>
      </c>
      <c r="AI21" t="s">
        <v>78</v>
      </c>
      <c r="AJ21" t="s">
        <v>28</v>
      </c>
      <c r="AK21" t="s">
        <v>303</v>
      </c>
      <c r="AL21" t="str">
        <f t="shared" si="4"/>
        <v>Pre-registro-Estándar 10</v>
      </c>
      <c r="AM21" t="s">
        <v>309</v>
      </c>
      <c r="AO21">
        <v>20</v>
      </c>
      <c r="AP21" t="s">
        <v>308</v>
      </c>
      <c r="AQ21" t="s">
        <v>81</v>
      </c>
      <c r="AR21" t="s">
        <v>12</v>
      </c>
      <c r="AS21" t="s">
        <v>240</v>
      </c>
      <c r="AT21" t="str">
        <f t="shared" si="5"/>
        <v>Arranque-Estándar 2</v>
      </c>
      <c r="AU21" t="s">
        <v>302</v>
      </c>
      <c r="AW21">
        <v>20</v>
      </c>
      <c r="AX21" t="s">
        <v>308</v>
      </c>
      <c r="AY21" t="s">
        <v>95</v>
      </c>
      <c r="AZ21" t="s">
        <v>20</v>
      </c>
      <c r="BA21" t="s">
        <v>260</v>
      </c>
      <c r="BB21" t="str">
        <f t="shared" si="6"/>
        <v>Arranque-Estándar 6</v>
      </c>
      <c r="BC21" t="s">
        <v>309</v>
      </c>
      <c r="BP21" t="s">
        <v>332</v>
      </c>
    </row>
    <row r="22" spans="1:68" x14ac:dyDescent="0.3">
      <c r="A22">
        <v>21</v>
      </c>
      <c r="B22" t="s">
        <v>308</v>
      </c>
      <c r="C22" t="s">
        <v>11</v>
      </c>
      <c r="D22" t="s">
        <v>10</v>
      </c>
      <c r="E22" t="s">
        <v>109</v>
      </c>
      <c r="F22" t="str">
        <f t="shared" si="0"/>
        <v>Arranque-Estándar 1</v>
      </c>
      <c r="G22" t="s">
        <v>302</v>
      </c>
      <c r="I22">
        <v>21</v>
      </c>
      <c r="J22" t="s">
        <v>308</v>
      </c>
      <c r="K22" t="s">
        <v>36</v>
      </c>
      <c r="L22" t="s">
        <v>18</v>
      </c>
      <c r="M22" t="s">
        <v>135</v>
      </c>
      <c r="N22" t="str">
        <f t="shared" si="1"/>
        <v>Arranque-Estándar 5</v>
      </c>
      <c r="O22" t="s">
        <v>302</v>
      </c>
      <c r="Q22">
        <v>21</v>
      </c>
      <c r="R22" t="s">
        <v>304</v>
      </c>
      <c r="S22" t="s">
        <v>49</v>
      </c>
      <c r="T22" t="s">
        <v>26</v>
      </c>
      <c r="U22" t="s">
        <v>160</v>
      </c>
      <c r="V22" t="str">
        <f t="shared" si="2"/>
        <v>Pre-registro-Estándar 9</v>
      </c>
      <c r="W22" t="s">
        <v>309</v>
      </c>
      <c r="Y22">
        <v>21</v>
      </c>
      <c r="Z22" t="s">
        <v>304</v>
      </c>
      <c r="AA22" t="s">
        <v>64</v>
      </c>
      <c r="AB22" t="s">
        <v>26</v>
      </c>
      <c r="AC22" t="s">
        <v>190</v>
      </c>
      <c r="AD22" t="str">
        <f t="shared" si="3"/>
        <v>Pre-registro-Estándar 9</v>
      </c>
      <c r="AE22" t="s">
        <v>302</v>
      </c>
      <c r="AG22">
        <v>21</v>
      </c>
      <c r="AH22" t="s">
        <v>308</v>
      </c>
      <c r="AI22" t="s">
        <v>69</v>
      </c>
      <c r="AJ22" t="s">
        <v>10</v>
      </c>
      <c r="AK22" t="s">
        <v>303</v>
      </c>
      <c r="AL22" t="str">
        <f t="shared" si="4"/>
        <v>Arranque-Estándar 1</v>
      </c>
      <c r="AM22" t="s">
        <v>302</v>
      </c>
      <c r="AO22">
        <v>21</v>
      </c>
      <c r="AP22" t="s">
        <v>308</v>
      </c>
      <c r="AQ22" t="s">
        <v>82</v>
      </c>
      <c r="AR22" t="s">
        <v>14</v>
      </c>
      <c r="AS22" t="s">
        <v>240</v>
      </c>
      <c r="AT22" t="str">
        <f t="shared" si="5"/>
        <v>Arranque-Estándar 3</v>
      </c>
      <c r="AU22" t="s">
        <v>302</v>
      </c>
      <c r="AW22">
        <v>21</v>
      </c>
      <c r="AX22" t="s">
        <v>308</v>
      </c>
      <c r="AY22" t="s">
        <v>96</v>
      </c>
      <c r="AZ22" t="s">
        <v>22</v>
      </c>
      <c r="BA22" t="s">
        <v>260</v>
      </c>
      <c r="BB22" t="str">
        <f t="shared" si="6"/>
        <v>Arranque-Estándar 7</v>
      </c>
      <c r="BC22" t="s">
        <v>309</v>
      </c>
      <c r="BP22" t="s">
        <v>333</v>
      </c>
    </row>
    <row r="23" spans="1:68" x14ac:dyDescent="0.3">
      <c r="A23">
        <v>22</v>
      </c>
      <c r="B23" t="s">
        <v>308</v>
      </c>
      <c r="C23" t="s">
        <v>13</v>
      </c>
      <c r="D23" t="s">
        <v>12</v>
      </c>
      <c r="E23" t="s">
        <v>109</v>
      </c>
      <c r="F23" t="str">
        <f t="shared" si="0"/>
        <v>Arranque-Estándar 2</v>
      </c>
      <c r="G23" t="s">
        <v>302</v>
      </c>
      <c r="I23">
        <v>22</v>
      </c>
      <c r="J23" t="s">
        <v>308</v>
      </c>
      <c r="K23" t="s">
        <v>37</v>
      </c>
      <c r="L23" t="s">
        <v>20</v>
      </c>
      <c r="M23" t="s">
        <v>135</v>
      </c>
      <c r="N23" t="str">
        <f t="shared" si="1"/>
        <v>Arranque-Estándar 6</v>
      </c>
      <c r="O23" t="s">
        <v>309</v>
      </c>
      <c r="Q23">
        <v>22</v>
      </c>
      <c r="R23" t="s">
        <v>304</v>
      </c>
      <c r="S23" t="s">
        <v>50</v>
      </c>
      <c r="T23" t="s">
        <v>28</v>
      </c>
      <c r="U23" t="s">
        <v>160</v>
      </c>
      <c r="V23" t="str">
        <f t="shared" si="2"/>
        <v>Pre-registro-Estándar 10</v>
      </c>
      <c r="W23" t="s">
        <v>309</v>
      </c>
      <c r="Y23">
        <v>22</v>
      </c>
      <c r="Z23" t="s">
        <v>304</v>
      </c>
      <c r="AA23" t="s">
        <v>65</v>
      </c>
      <c r="AB23" t="s">
        <v>28</v>
      </c>
      <c r="AC23" t="s">
        <v>190</v>
      </c>
      <c r="AD23" t="str">
        <f t="shared" si="3"/>
        <v>Pre-registro-Estándar 10</v>
      </c>
      <c r="AE23" t="s">
        <v>302</v>
      </c>
      <c r="AG23">
        <v>22</v>
      </c>
      <c r="AH23" t="s">
        <v>308</v>
      </c>
      <c r="AI23" t="s">
        <v>70</v>
      </c>
      <c r="AJ23" t="s">
        <v>12</v>
      </c>
      <c r="AK23" t="s">
        <v>303</v>
      </c>
      <c r="AL23" t="str">
        <f t="shared" si="4"/>
        <v>Arranque-Estándar 2</v>
      </c>
      <c r="AM23" t="s">
        <v>302</v>
      </c>
      <c r="AO23">
        <v>22</v>
      </c>
      <c r="AP23" t="s">
        <v>308</v>
      </c>
      <c r="AQ23" t="s">
        <v>83</v>
      </c>
      <c r="AR23" t="s">
        <v>16</v>
      </c>
      <c r="AS23" t="s">
        <v>240</v>
      </c>
      <c r="AT23" t="str">
        <f t="shared" si="5"/>
        <v>Arranque-Estándar 4</v>
      </c>
      <c r="AU23" t="s">
        <v>302</v>
      </c>
      <c r="AW23">
        <v>22</v>
      </c>
      <c r="AX23" t="s">
        <v>312</v>
      </c>
      <c r="AY23" t="s">
        <v>90</v>
      </c>
      <c r="AZ23" t="s">
        <v>10</v>
      </c>
      <c r="BA23" t="s">
        <v>260</v>
      </c>
      <c r="BB23" t="str">
        <f t="shared" si="6"/>
        <v>Operacional-Estándar 1</v>
      </c>
      <c r="BC23" t="s">
        <v>302</v>
      </c>
      <c r="BP23" t="s">
        <v>334</v>
      </c>
    </row>
    <row r="24" spans="1:68" x14ac:dyDescent="0.3">
      <c r="A24">
        <v>23</v>
      </c>
      <c r="B24" t="s">
        <v>308</v>
      </c>
      <c r="C24" t="s">
        <v>15</v>
      </c>
      <c r="D24" t="s">
        <v>14</v>
      </c>
      <c r="E24" t="s">
        <v>109</v>
      </c>
      <c r="F24" t="str">
        <f t="shared" si="0"/>
        <v>Arranque-Estándar 3</v>
      </c>
      <c r="G24" t="s">
        <v>302</v>
      </c>
      <c r="I24">
        <v>23</v>
      </c>
      <c r="J24" t="s">
        <v>308</v>
      </c>
      <c r="K24" t="s">
        <v>38</v>
      </c>
      <c r="L24" t="s">
        <v>22</v>
      </c>
      <c r="M24" t="s">
        <v>135</v>
      </c>
      <c r="N24" t="str">
        <f t="shared" si="1"/>
        <v>Arranque-Estándar 7</v>
      </c>
      <c r="O24" t="s">
        <v>302</v>
      </c>
      <c r="Q24">
        <v>23</v>
      </c>
      <c r="R24" t="s">
        <v>304</v>
      </c>
      <c r="S24" t="s">
        <v>52</v>
      </c>
      <c r="T24" t="s">
        <v>51</v>
      </c>
      <c r="U24" t="s">
        <v>160</v>
      </c>
      <c r="V24" t="str">
        <f t="shared" si="2"/>
        <v>Pre-registro-Estándar 11</v>
      </c>
      <c r="W24" t="s">
        <v>309</v>
      </c>
      <c r="Y24">
        <v>23</v>
      </c>
      <c r="Z24" t="s">
        <v>304</v>
      </c>
      <c r="AA24" t="s">
        <v>66</v>
      </c>
      <c r="AB24" t="s">
        <v>51</v>
      </c>
      <c r="AC24" t="s">
        <v>190</v>
      </c>
      <c r="AD24" t="str">
        <f t="shared" si="3"/>
        <v>Pre-registro-Estándar 11</v>
      </c>
      <c r="AE24" t="s">
        <v>302</v>
      </c>
      <c r="AG24">
        <v>23</v>
      </c>
      <c r="AH24" t="s">
        <v>308</v>
      </c>
      <c r="AI24" t="s">
        <v>71</v>
      </c>
      <c r="AJ24" t="s">
        <v>14</v>
      </c>
      <c r="AK24" t="s">
        <v>303</v>
      </c>
      <c r="AL24" t="str">
        <f t="shared" si="4"/>
        <v>Arranque-Estándar 3</v>
      </c>
      <c r="AM24" t="s">
        <v>302</v>
      </c>
      <c r="AO24">
        <v>23</v>
      </c>
      <c r="AP24" t="s">
        <v>308</v>
      </c>
      <c r="AQ24" t="s">
        <v>84</v>
      </c>
      <c r="AR24" t="s">
        <v>18</v>
      </c>
      <c r="AS24" t="s">
        <v>240</v>
      </c>
      <c r="AT24" t="str">
        <f t="shared" si="5"/>
        <v>Arranque-Estándar 5</v>
      </c>
      <c r="AU24" t="s">
        <v>309</v>
      </c>
      <c r="AW24">
        <v>23</v>
      </c>
      <c r="AX24" t="s">
        <v>312</v>
      </c>
      <c r="AY24" t="s">
        <v>91</v>
      </c>
      <c r="AZ24" t="s">
        <v>12</v>
      </c>
      <c r="BA24" t="s">
        <v>260</v>
      </c>
      <c r="BB24" t="str">
        <f t="shared" si="6"/>
        <v>Operacional-Estándar 2</v>
      </c>
      <c r="BC24" t="s">
        <v>302</v>
      </c>
      <c r="BP24" t="s">
        <v>335</v>
      </c>
    </row>
    <row r="25" spans="1:68" x14ac:dyDescent="0.3">
      <c r="A25">
        <v>24</v>
      </c>
      <c r="B25" t="s">
        <v>308</v>
      </c>
      <c r="C25" t="s">
        <v>17</v>
      </c>
      <c r="D25" t="s">
        <v>16</v>
      </c>
      <c r="E25" t="s">
        <v>109</v>
      </c>
      <c r="F25" t="str">
        <f t="shared" si="0"/>
        <v>Arranque-Estándar 4</v>
      </c>
      <c r="G25" t="s">
        <v>302</v>
      </c>
      <c r="I25">
        <v>24</v>
      </c>
      <c r="J25" t="s">
        <v>308</v>
      </c>
      <c r="K25" t="s">
        <v>39</v>
      </c>
      <c r="L25" t="s">
        <v>24</v>
      </c>
      <c r="M25" t="s">
        <v>135</v>
      </c>
      <c r="N25" t="str">
        <f t="shared" si="1"/>
        <v>Arranque-Estándar 8</v>
      </c>
      <c r="O25" t="s">
        <v>309</v>
      </c>
      <c r="Q25">
        <v>24</v>
      </c>
      <c r="R25" t="s">
        <v>304</v>
      </c>
      <c r="S25" t="s">
        <v>54</v>
      </c>
      <c r="T25" t="s">
        <v>53</v>
      </c>
      <c r="U25" t="s">
        <v>160</v>
      </c>
      <c r="V25" t="str">
        <f t="shared" si="2"/>
        <v>Pre-registro-Estándar 12</v>
      </c>
      <c r="W25" t="s">
        <v>309</v>
      </c>
      <c r="Y25">
        <v>24</v>
      </c>
      <c r="Z25" t="s">
        <v>304</v>
      </c>
      <c r="AA25" t="s">
        <v>67</v>
      </c>
      <c r="AB25" t="s">
        <v>53</v>
      </c>
      <c r="AC25" t="s">
        <v>190</v>
      </c>
      <c r="AD25" t="str">
        <f t="shared" si="3"/>
        <v>Pre-registro-Estándar 12</v>
      </c>
      <c r="AE25" t="s">
        <v>302</v>
      </c>
      <c r="AG25">
        <v>24</v>
      </c>
      <c r="AH25" t="s">
        <v>308</v>
      </c>
      <c r="AI25" t="s">
        <v>72</v>
      </c>
      <c r="AJ25" t="s">
        <v>16</v>
      </c>
      <c r="AK25" t="s">
        <v>303</v>
      </c>
      <c r="AL25" t="str">
        <f t="shared" si="4"/>
        <v>Arranque-Estándar 4</v>
      </c>
      <c r="AM25" t="s">
        <v>302</v>
      </c>
      <c r="AO25">
        <v>24</v>
      </c>
      <c r="AP25" t="s">
        <v>308</v>
      </c>
      <c r="AQ25" t="s">
        <v>85</v>
      </c>
      <c r="AR25" t="s">
        <v>20</v>
      </c>
      <c r="AS25" t="s">
        <v>240</v>
      </c>
      <c r="AT25" t="str">
        <f t="shared" si="5"/>
        <v>Arranque-Estándar 6</v>
      </c>
      <c r="AU25" t="s">
        <v>302</v>
      </c>
      <c r="AW25">
        <v>24</v>
      </c>
      <c r="AX25" t="s">
        <v>312</v>
      </c>
      <c r="AY25" t="s">
        <v>92</v>
      </c>
      <c r="AZ25" t="s">
        <v>14</v>
      </c>
      <c r="BA25" t="s">
        <v>260</v>
      </c>
      <c r="BB25" t="str">
        <f t="shared" si="6"/>
        <v>Operacional-Estándar 3</v>
      </c>
      <c r="BC25" t="s">
        <v>302</v>
      </c>
      <c r="BP25" t="s">
        <v>336</v>
      </c>
    </row>
    <row r="26" spans="1:68" x14ac:dyDescent="0.3">
      <c r="A26">
        <v>25</v>
      </c>
      <c r="B26" t="s">
        <v>308</v>
      </c>
      <c r="C26" t="s">
        <v>19</v>
      </c>
      <c r="D26" t="s">
        <v>18</v>
      </c>
      <c r="E26" t="s">
        <v>109</v>
      </c>
      <c r="F26" t="str">
        <f t="shared" si="0"/>
        <v>Arranque-Estándar 5</v>
      </c>
      <c r="G26" t="s">
        <v>302</v>
      </c>
      <c r="I26">
        <v>25</v>
      </c>
      <c r="J26" t="s">
        <v>312</v>
      </c>
      <c r="K26" t="s">
        <v>32</v>
      </c>
      <c r="L26" t="s">
        <v>10</v>
      </c>
      <c r="M26" t="s">
        <v>135</v>
      </c>
      <c r="N26" t="str">
        <f t="shared" si="1"/>
        <v>Operacional-Estándar 1</v>
      </c>
      <c r="O26" t="s">
        <v>302</v>
      </c>
      <c r="Q26">
        <v>25</v>
      </c>
      <c r="R26" t="s">
        <v>308</v>
      </c>
      <c r="S26" t="s">
        <v>41</v>
      </c>
      <c r="T26" t="s">
        <v>10</v>
      </c>
      <c r="U26" t="s">
        <v>160</v>
      </c>
      <c r="V26" t="str">
        <f t="shared" si="2"/>
        <v>Arranque-Estándar 1</v>
      </c>
      <c r="W26" t="s">
        <v>302</v>
      </c>
      <c r="Y26">
        <v>25</v>
      </c>
      <c r="Z26" t="s">
        <v>308</v>
      </c>
      <c r="AA26" t="s">
        <v>56</v>
      </c>
      <c r="AB26" t="s">
        <v>10</v>
      </c>
      <c r="AC26" t="s">
        <v>190</v>
      </c>
      <c r="AD26" t="str">
        <f t="shared" si="3"/>
        <v>Arranque-Estándar 1</v>
      </c>
      <c r="AE26" t="s">
        <v>302</v>
      </c>
      <c r="AG26">
        <v>25</v>
      </c>
      <c r="AH26" t="s">
        <v>308</v>
      </c>
      <c r="AI26" t="s">
        <v>73</v>
      </c>
      <c r="AJ26" t="s">
        <v>18</v>
      </c>
      <c r="AK26" t="s">
        <v>303</v>
      </c>
      <c r="AL26" t="str">
        <f t="shared" si="4"/>
        <v>Arranque-Estándar 5</v>
      </c>
      <c r="AM26" t="s">
        <v>302</v>
      </c>
      <c r="AO26">
        <v>25</v>
      </c>
      <c r="AP26" t="s">
        <v>308</v>
      </c>
      <c r="AQ26" t="s">
        <v>86</v>
      </c>
      <c r="AR26" t="s">
        <v>22</v>
      </c>
      <c r="AS26" t="s">
        <v>240</v>
      </c>
      <c r="AT26" t="str">
        <f t="shared" si="5"/>
        <v>Arranque-Estándar 7</v>
      </c>
      <c r="AU26" t="s">
        <v>302</v>
      </c>
      <c r="AW26">
        <v>25</v>
      </c>
      <c r="AX26" t="s">
        <v>312</v>
      </c>
      <c r="AY26" t="s">
        <v>93</v>
      </c>
      <c r="AZ26" t="s">
        <v>16</v>
      </c>
      <c r="BA26" t="s">
        <v>260</v>
      </c>
      <c r="BB26" t="str">
        <f t="shared" si="6"/>
        <v>Operacional-Estándar 4</v>
      </c>
      <c r="BC26" t="s">
        <v>309</v>
      </c>
      <c r="BP26" t="s">
        <v>337</v>
      </c>
    </row>
    <row r="27" spans="1:68" x14ac:dyDescent="0.3">
      <c r="A27">
        <v>26</v>
      </c>
      <c r="B27" t="s">
        <v>308</v>
      </c>
      <c r="C27" t="s">
        <v>21</v>
      </c>
      <c r="D27" t="s">
        <v>20</v>
      </c>
      <c r="E27" t="s">
        <v>109</v>
      </c>
      <c r="F27" t="str">
        <f t="shared" si="0"/>
        <v>Arranque-Estándar 6</v>
      </c>
      <c r="G27" t="s">
        <v>302</v>
      </c>
      <c r="I27">
        <v>26</v>
      </c>
      <c r="J27" t="s">
        <v>312</v>
      </c>
      <c r="K27" t="s">
        <v>33</v>
      </c>
      <c r="L27" t="s">
        <v>12</v>
      </c>
      <c r="M27" t="s">
        <v>135</v>
      </c>
      <c r="N27" t="str">
        <f t="shared" si="1"/>
        <v>Operacional-Estándar 2</v>
      </c>
      <c r="O27" t="s">
        <v>302</v>
      </c>
      <c r="Q27">
        <v>26</v>
      </c>
      <c r="R27" t="s">
        <v>308</v>
      </c>
      <c r="S27" t="s">
        <v>42</v>
      </c>
      <c r="T27" t="s">
        <v>12</v>
      </c>
      <c r="U27" t="s">
        <v>160</v>
      </c>
      <c r="V27" t="str">
        <f t="shared" si="2"/>
        <v>Arranque-Estándar 2</v>
      </c>
      <c r="W27" t="s">
        <v>309</v>
      </c>
      <c r="Y27">
        <v>26</v>
      </c>
      <c r="Z27" t="s">
        <v>308</v>
      </c>
      <c r="AA27" t="s">
        <v>57</v>
      </c>
      <c r="AB27" t="s">
        <v>12</v>
      </c>
      <c r="AC27" t="s">
        <v>190</v>
      </c>
      <c r="AD27" t="str">
        <f t="shared" si="3"/>
        <v>Arranque-Estándar 2</v>
      </c>
      <c r="AE27" t="s">
        <v>302</v>
      </c>
      <c r="AG27">
        <v>26</v>
      </c>
      <c r="AH27" t="s">
        <v>308</v>
      </c>
      <c r="AI27" t="s">
        <v>74</v>
      </c>
      <c r="AJ27" t="s">
        <v>20</v>
      </c>
      <c r="AK27" t="s">
        <v>303</v>
      </c>
      <c r="AL27" t="str">
        <f t="shared" si="4"/>
        <v>Arranque-Estándar 6</v>
      </c>
      <c r="AM27" t="s">
        <v>302</v>
      </c>
      <c r="AO27">
        <v>26</v>
      </c>
      <c r="AP27" t="s">
        <v>308</v>
      </c>
      <c r="AQ27" t="s">
        <v>87</v>
      </c>
      <c r="AR27" t="s">
        <v>24</v>
      </c>
      <c r="AS27" t="s">
        <v>240</v>
      </c>
      <c r="AT27" t="str">
        <f t="shared" si="5"/>
        <v>Arranque-Estándar 8</v>
      </c>
      <c r="AU27" t="s">
        <v>309</v>
      </c>
      <c r="AW27">
        <v>26</v>
      </c>
      <c r="AX27" t="s">
        <v>312</v>
      </c>
      <c r="AY27" t="s">
        <v>94</v>
      </c>
      <c r="AZ27" t="s">
        <v>18</v>
      </c>
      <c r="BA27" t="s">
        <v>260</v>
      </c>
      <c r="BB27" t="str">
        <f t="shared" si="6"/>
        <v>Operacional-Estándar 5</v>
      </c>
      <c r="BC27" t="s">
        <v>309</v>
      </c>
      <c r="BP27" t="s">
        <v>338</v>
      </c>
    </row>
    <row r="28" spans="1:68" x14ac:dyDescent="0.3">
      <c r="A28">
        <v>27</v>
      </c>
      <c r="B28" t="s">
        <v>308</v>
      </c>
      <c r="C28" t="s">
        <v>23</v>
      </c>
      <c r="D28" t="s">
        <v>22</v>
      </c>
      <c r="E28" t="s">
        <v>109</v>
      </c>
      <c r="F28" t="str">
        <f t="shared" si="0"/>
        <v>Arranque-Estándar 7</v>
      </c>
      <c r="G28" t="s">
        <v>302</v>
      </c>
      <c r="I28">
        <v>27</v>
      </c>
      <c r="J28" t="s">
        <v>312</v>
      </c>
      <c r="K28" t="s">
        <v>34</v>
      </c>
      <c r="L28" t="s">
        <v>14</v>
      </c>
      <c r="M28" t="s">
        <v>135</v>
      </c>
      <c r="N28" t="str">
        <f t="shared" si="1"/>
        <v>Operacional-Estándar 3</v>
      </c>
      <c r="O28" t="s">
        <v>302</v>
      </c>
      <c r="Q28">
        <v>27</v>
      </c>
      <c r="R28" t="s">
        <v>308</v>
      </c>
      <c r="S28" t="s">
        <v>43</v>
      </c>
      <c r="T28" t="s">
        <v>14</v>
      </c>
      <c r="U28" t="s">
        <v>160</v>
      </c>
      <c r="V28" t="str">
        <f t="shared" si="2"/>
        <v>Arranque-Estándar 3</v>
      </c>
      <c r="W28" t="s">
        <v>302</v>
      </c>
      <c r="Y28">
        <v>27</v>
      </c>
      <c r="Z28" t="s">
        <v>308</v>
      </c>
      <c r="AA28" t="s">
        <v>58</v>
      </c>
      <c r="AB28" t="s">
        <v>14</v>
      </c>
      <c r="AC28" t="s">
        <v>190</v>
      </c>
      <c r="AD28" t="str">
        <f t="shared" si="3"/>
        <v>Arranque-Estándar 3</v>
      </c>
      <c r="AE28" t="s">
        <v>309</v>
      </c>
      <c r="AG28">
        <v>27</v>
      </c>
      <c r="AH28" t="s">
        <v>308</v>
      </c>
      <c r="AI28" t="s">
        <v>75</v>
      </c>
      <c r="AJ28" t="s">
        <v>22</v>
      </c>
      <c r="AK28" t="s">
        <v>303</v>
      </c>
      <c r="AL28" t="str">
        <f t="shared" si="4"/>
        <v>Arranque-Estándar 7</v>
      </c>
      <c r="AM28" t="s">
        <v>302</v>
      </c>
      <c r="AO28">
        <v>27</v>
      </c>
      <c r="AP28" t="s">
        <v>308</v>
      </c>
      <c r="AQ28" t="s">
        <v>88</v>
      </c>
      <c r="AR28" t="s">
        <v>26</v>
      </c>
      <c r="AS28" t="s">
        <v>240</v>
      </c>
      <c r="AT28" t="str">
        <f t="shared" si="5"/>
        <v>Arranque-Estándar 9</v>
      </c>
      <c r="AU28" t="s">
        <v>309</v>
      </c>
      <c r="AW28">
        <v>27</v>
      </c>
      <c r="AX28" t="s">
        <v>312</v>
      </c>
      <c r="AY28" t="s">
        <v>95</v>
      </c>
      <c r="AZ28" t="s">
        <v>20</v>
      </c>
      <c r="BA28" t="s">
        <v>260</v>
      </c>
      <c r="BB28" t="str">
        <f t="shared" si="6"/>
        <v>Operacional-Estándar 6</v>
      </c>
      <c r="BC28" t="s">
        <v>302</v>
      </c>
      <c r="BP28" t="s">
        <v>339</v>
      </c>
    </row>
    <row r="29" spans="1:68" x14ac:dyDescent="0.3">
      <c r="A29">
        <v>28</v>
      </c>
      <c r="B29" t="s">
        <v>308</v>
      </c>
      <c r="C29" t="s">
        <v>25</v>
      </c>
      <c r="D29" t="s">
        <v>24</v>
      </c>
      <c r="E29" t="s">
        <v>109</v>
      </c>
      <c r="F29" t="str">
        <f t="shared" si="0"/>
        <v>Arranque-Estándar 8</v>
      </c>
      <c r="G29" t="s">
        <v>302</v>
      </c>
      <c r="I29">
        <v>28</v>
      </c>
      <c r="J29" t="s">
        <v>312</v>
      </c>
      <c r="K29" t="s">
        <v>35</v>
      </c>
      <c r="L29" t="s">
        <v>16</v>
      </c>
      <c r="M29" t="s">
        <v>135</v>
      </c>
      <c r="N29" t="str">
        <f t="shared" si="1"/>
        <v>Operacional-Estándar 4</v>
      </c>
      <c r="O29" t="s">
        <v>302</v>
      </c>
      <c r="Q29">
        <v>28</v>
      </c>
      <c r="R29" t="s">
        <v>308</v>
      </c>
      <c r="S29" t="s">
        <v>44</v>
      </c>
      <c r="T29" t="s">
        <v>16</v>
      </c>
      <c r="U29" t="s">
        <v>160</v>
      </c>
      <c r="V29" t="str">
        <f t="shared" si="2"/>
        <v>Arranque-Estándar 4</v>
      </c>
      <c r="W29" t="s">
        <v>309</v>
      </c>
      <c r="Y29">
        <v>28</v>
      </c>
      <c r="Z29" t="s">
        <v>308</v>
      </c>
      <c r="AA29" t="s">
        <v>59</v>
      </c>
      <c r="AB29" t="s">
        <v>16</v>
      </c>
      <c r="AC29" t="s">
        <v>190</v>
      </c>
      <c r="AD29" t="str">
        <f t="shared" si="3"/>
        <v>Arranque-Estándar 4</v>
      </c>
      <c r="AE29" t="s">
        <v>302</v>
      </c>
      <c r="AG29">
        <v>28</v>
      </c>
      <c r="AH29" t="s">
        <v>308</v>
      </c>
      <c r="AI29" t="s">
        <v>76</v>
      </c>
      <c r="AJ29" t="s">
        <v>24</v>
      </c>
      <c r="AK29" t="s">
        <v>303</v>
      </c>
      <c r="AL29" t="str">
        <f t="shared" si="4"/>
        <v>Arranque-Estándar 8</v>
      </c>
      <c r="AM29" t="s">
        <v>302</v>
      </c>
      <c r="AO29">
        <v>28</v>
      </c>
      <c r="AP29" t="s">
        <v>312</v>
      </c>
      <c r="AQ29" t="s">
        <v>80</v>
      </c>
      <c r="AR29" t="s">
        <v>10</v>
      </c>
      <c r="AS29" t="s">
        <v>240</v>
      </c>
      <c r="AT29" t="str">
        <f t="shared" si="5"/>
        <v>Operacional-Estándar 1</v>
      </c>
      <c r="AU29" t="s">
        <v>302</v>
      </c>
      <c r="AW29">
        <v>28</v>
      </c>
      <c r="AX29" t="s">
        <v>312</v>
      </c>
      <c r="AY29" t="s">
        <v>96</v>
      </c>
      <c r="AZ29" t="s">
        <v>22</v>
      </c>
      <c r="BA29" t="s">
        <v>260</v>
      </c>
      <c r="BB29" t="str">
        <f t="shared" si="6"/>
        <v>Operacional-Estándar 7</v>
      </c>
      <c r="BC29" t="s">
        <v>302</v>
      </c>
      <c r="BP29" t="s">
        <v>340</v>
      </c>
    </row>
    <row r="30" spans="1:68" x14ac:dyDescent="0.3">
      <c r="A30">
        <v>29</v>
      </c>
      <c r="B30" t="s">
        <v>308</v>
      </c>
      <c r="C30" t="s">
        <v>27</v>
      </c>
      <c r="D30" t="s">
        <v>26</v>
      </c>
      <c r="E30" t="s">
        <v>109</v>
      </c>
      <c r="F30" t="str">
        <f t="shared" si="0"/>
        <v>Arranque-Estándar 9</v>
      </c>
      <c r="G30" t="s">
        <v>302</v>
      </c>
      <c r="I30">
        <v>29</v>
      </c>
      <c r="J30" t="s">
        <v>312</v>
      </c>
      <c r="K30" t="s">
        <v>36</v>
      </c>
      <c r="L30" t="s">
        <v>18</v>
      </c>
      <c r="M30" t="s">
        <v>135</v>
      </c>
      <c r="N30" t="str">
        <f t="shared" si="1"/>
        <v>Operacional-Estándar 5</v>
      </c>
      <c r="O30" t="s">
        <v>302</v>
      </c>
      <c r="Q30">
        <v>29</v>
      </c>
      <c r="R30" t="s">
        <v>308</v>
      </c>
      <c r="S30" t="s">
        <v>45</v>
      </c>
      <c r="T30" t="s">
        <v>18</v>
      </c>
      <c r="U30" t="s">
        <v>160</v>
      </c>
      <c r="V30" t="str">
        <f t="shared" si="2"/>
        <v>Arranque-Estándar 5</v>
      </c>
      <c r="W30" t="s">
        <v>309</v>
      </c>
      <c r="Y30">
        <v>29</v>
      </c>
      <c r="Z30" t="s">
        <v>308</v>
      </c>
      <c r="AA30" t="s">
        <v>60</v>
      </c>
      <c r="AB30" t="s">
        <v>18</v>
      </c>
      <c r="AC30" t="s">
        <v>190</v>
      </c>
      <c r="AD30" t="str">
        <f t="shared" si="3"/>
        <v>Arranque-Estándar 5</v>
      </c>
      <c r="AE30" t="s">
        <v>302</v>
      </c>
      <c r="AG30">
        <v>29</v>
      </c>
      <c r="AH30" t="s">
        <v>308</v>
      </c>
      <c r="AI30" t="s">
        <v>77</v>
      </c>
      <c r="AJ30" t="s">
        <v>26</v>
      </c>
      <c r="AK30" t="s">
        <v>303</v>
      </c>
      <c r="AL30" t="str">
        <f t="shared" si="4"/>
        <v>Arranque-Estándar 9</v>
      </c>
      <c r="AM30" t="s">
        <v>302</v>
      </c>
      <c r="AO30">
        <v>29</v>
      </c>
      <c r="AP30" t="s">
        <v>312</v>
      </c>
      <c r="AQ30" t="s">
        <v>81</v>
      </c>
      <c r="AR30" t="s">
        <v>12</v>
      </c>
      <c r="AS30" t="s">
        <v>240</v>
      </c>
      <c r="AT30" t="str">
        <f t="shared" si="5"/>
        <v>Operacional-Estándar 2</v>
      </c>
      <c r="AU30" t="s">
        <v>302</v>
      </c>
      <c r="AW30">
        <v>29</v>
      </c>
      <c r="AX30" t="s">
        <v>315</v>
      </c>
      <c r="AY30" t="s">
        <v>90</v>
      </c>
      <c r="AZ30" t="s">
        <v>10</v>
      </c>
      <c r="BA30" t="s">
        <v>260</v>
      </c>
      <c r="BB30" t="str">
        <f t="shared" si="6"/>
        <v>Liquidación-Estándar 1</v>
      </c>
      <c r="BC30" t="s">
        <v>302</v>
      </c>
      <c r="BP30" t="s">
        <v>341</v>
      </c>
    </row>
    <row r="31" spans="1:68" x14ac:dyDescent="0.3">
      <c r="A31">
        <v>30</v>
      </c>
      <c r="B31" t="s">
        <v>308</v>
      </c>
      <c r="C31" t="s">
        <v>29</v>
      </c>
      <c r="D31" t="s">
        <v>28</v>
      </c>
      <c r="E31" t="s">
        <v>109</v>
      </c>
      <c r="F31" t="str">
        <f t="shared" si="0"/>
        <v>Arranque-Estándar 10</v>
      </c>
      <c r="G31" t="s">
        <v>302</v>
      </c>
      <c r="I31">
        <v>30</v>
      </c>
      <c r="J31" t="s">
        <v>312</v>
      </c>
      <c r="K31" t="s">
        <v>37</v>
      </c>
      <c r="L31" t="s">
        <v>20</v>
      </c>
      <c r="M31" t="s">
        <v>135</v>
      </c>
      <c r="N31" t="str">
        <f t="shared" si="1"/>
        <v>Operacional-Estándar 6</v>
      </c>
      <c r="O31" t="s">
        <v>302</v>
      </c>
      <c r="Q31">
        <v>30</v>
      </c>
      <c r="R31" t="s">
        <v>308</v>
      </c>
      <c r="S31" t="s">
        <v>46</v>
      </c>
      <c r="T31" t="s">
        <v>20</v>
      </c>
      <c r="U31" t="s">
        <v>160</v>
      </c>
      <c r="V31" t="str">
        <f t="shared" si="2"/>
        <v>Arranque-Estándar 6</v>
      </c>
      <c r="W31" t="s">
        <v>309</v>
      </c>
      <c r="Y31">
        <v>30</v>
      </c>
      <c r="Z31" t="s">
        <v>308</v>
      </c>
      <c r="AA31" t="s">
        <v>61</v>
      </c>
      <c r="AB31" t="s">
        <v>20</v>
      </c>
      <c r="AC31" t="s">
        <v>190</v>
      </c>
      <c r="AD31" t="str">
        <f t="shared" si="3"/>
        <v>Arranque-Estándar 6</v>
      </c>
      <c r="AE31" t="s">
        <v>309</v>
      </c>
      <c r="AG31">
        <v>30</v>
      </c>
      <c r="AH31" t="s">
        <v>308</v>
      </c>
      <c r="AI31" t="s">
        <v>78</v>
      </c>
      <c r="AJ31" t="s">
        <v>28</v>
      </c>
      <c r="AK31" t="s">
        <v>303</v>
      </c>
      <c r="AL31" t="str">
        <f t="shared" si="4"/>
        <v>Arranque-Estándar 10</v>
      </c>
      <c r="AM31" t="s">
        <v>309</v>
      </c>
      <c r="AO31">
        <v>30</v>
      </c>
      <c r="AP31" t="s">
        <v>312</v>
      </c>
      <c r="AQ31" t="s">
        <v>82</v>
      </c>
      <c r="AR31" t="s">
        <v>14</v>
      </c>
      <c r="AS31" t="s">
        <v>240</v>
      </c>
      <c r="AT31" t="str">
        <f t="shared" si="5"/>
        <v>Operacional-Estándar 3</v>
      </c>
      <c r="AU31" t="s">
        <v>302</v>
      </c>
      <c r="AW31">
        <v>30</v>
      </c>
      <c r="AX31" t="s">
        <v>315</v>
      </c>
      <c r="AY31" t="s">
        <v>91</v>
      </c>
      <c r="AZ31" t="s">
        <v>12</v>
      </c>
      <c r="BA31" t="s">
        <v>260</v>
      </c>
      <c r="BB31" t="str">
        <f t="shared" si="6"/>
        <v>Liquidación-Estándar 2</v>
      </c>
      <c r="BC31" t="s">
        <v>302</v>
      </c>
      <c r="BP31" t="s">
        <v>342</v>
      </c>
    </row>
    <row r="32" spans="1:68" x14ac:dyDescent="0.3">
      <c r="A32">
        <v>31</v>
      </c>
      <c r="B32" t="s">
        <v>312</v>
      </c>
      <c r="C32" t="s">
        <v>11</v>
      </c>
      <c r="D32" t="s">
        <v>10</v>
      </c>
      <c r="E32" t="s">
        <v>109</v>
      </c>
      <c r="F32" t="str">
        <f t="shared" si="0"/>
        <v>Operacional-Estándar 1</v>
      </c>
      <c r="G32" t="s">
        <v>302</v>
      </c>
      <c r="I32">
        <v>31</v>
      </c>
      <c r="J32" t="s">
        <v>312</v>
      </c>
      <c r="K32" t="s">
        <v>38</v>
      </c>
      <c r="L32" t="s">
        <v>22</v>
      </c>
      <c r="M32" t="s">
        <v>135</v>
      </c>
      <c r="N32" t="str">
        <f t="shared" si="1"/>
        <v>Operacional-Estándar 7</v>
      </c>
      <c r="O32" t="s">
        <v>302</v>
      </c>
      <c r="Q32">
        <v>31</v>
      </c>
      <c r="R32" t="s">
        <v>308</v>
      </c>
      <c r="S32" t="s">
        <v>47</v>
      </c>
      <c r="T32" t="s">
        <v>22</v>
      </c>
      <c r="U32" t="s">
        <v>160</v>
      </c>
      <c r="V32" t="str">
        <f t="shared" si="2"/>
        <v>Arranque-Estándar 7</v>
      </c>
      <c r="W32" t="s">
        <v>309</v>
      </c>
      <c r="Y32">
        <v>31</v>
      </c>
      <c r="Z32" t="s">
        <v>308</v>
      </c>
      <c r="AA32" t="s">
        <v>62</v>
      </c>
      <c r="AB32" t="s">
        <v>22</v>
      </c>
      <c r="AC32" t="s">
        <v>190</v>
      </c>
      <c r="AD32" t="str">
        <f t="shared" si="3"/>
        <v>Arranque-Estándar 7</v>
      </c>
      <c r="AE32" t="s">
        <v>309</v>
      </c>
      <c r="AG32">
        <v>31</v>
      </c>
      <c r="AH32" t="s">
        <v>312</v>
      </c>
      <c r="AI32" t="s">
        <v>69</v>
      </c>
      <c r="AJ32" t="s">
        <v>10</v>
      </c>
      <c r="AK32" t="s">
        <v>303</v>
      </c>
      <c r="AL32" t="str">
        <f t="shared" si="4"/>
        <v>Operacional-Estándar 1</v>
      </c>
      <c r="AM32" t="s">
        <v>302</v>
      </c>
      <c r="AO32">
        <v>31</v>
      </c>
      <c r="AP32" t="s">
        <v>312</v>
      </c>
      <c r="AQ32" t="s">
        <v>83</v>
      </c>
      <c r="AR32" t="s">
        <v>16</v>
      </c>
      <c r="AS32" t="s">
        <v>240</v>
      </c>
      <c r="AT32" t="str">
        <f t="shared" si="5"/>
        <v>Operacional-Estándar 4</v>
      </c>
      <c r="AU32" t="s">
        <v>302</v>
      </c>
      <c r="AW32">
        <v>31</v>
      </c>
      <c r="AX32" t="s">
        <v>315</v>
      </c>
      <c r="AY32" t="s">
        <v>92</v>
      </c>
      <c r="AZ32" t="s">
        <v>14</v>
      </c>
      <c r="BA32" t="s">
        <v>260</v>
      </c>
      <c r="BB32" t="str">
        <f t="shared" si="6"/>
        <v>Liquidación-Estándar 3</v>
      </c>
      <c r="BC32" t="s">
        <v>309</v>
      </c>
      <c r="BP32" t="s">
        <v>343</v>
      </c>
    </row>
    <row r="33" spans="1:68" x14ac:dyDescent="0.3">
      <c r="A33">
        <v>32</v>
      </c>
      <c r="B33" t="s">
        <v>312</v>
      </c>
      <c r="C33" t="s">
        <v>13</v>
      </c>
      <c r="D33" t="s">
        <v>12</v>
      </c>
      <c r="E33" t="s">
        <v>109</v>
      </c>
      <c r="F33" t="str">
        <f t="shared" si="0"/>
        <v>Operacional-Estándar 2</v>
      </c>
      <c r="G33" t="s">
        <v>302</v>
      </c>
      <c r="I33">
        <v>32</v>
      </c>
      <c r="J33" t="s">
        <v>312</v>
      </c>
      <c r="K33" t="s">
        <v>39</v>
      </c>
      <c r="L33" t="s">
        <v>24</v>
      </c>
      <c r="M33" t="s">
        <v>135</v>
      </c>
      <c r="N33" t="str">
        <f t="shared" si="1"/>
        <v>Operacional-Estándar 8</v>
      </c>
      <c r="O33" t="s">
        <v>302</v>
      </c>
      <c r="Q33">
        <v>32</v>
      </c>
      <c r="R33" t="s">
        <v>308</v>
      </c>
      <c r="S33" t="s">
        <v>48</v>
      </c>
      <c r="T33" t="s">
        <v>24</v>
      </c>
      <c r="U33" t="s">
        <v>160</v>
      </c>
      <c r="V33" t="str">
        <f t="shared" si="2"/>
        <v>Arranque-Estándar 8</v>
      </c>
      <c r="W33" t="s">
        <v>309</v>
      </c>
      <c r="Y33">
        <v>32</v>
      </c>
      <c r="Z33" t="s">
        <v>308</v>
      </c>
      <c r="AA33" t="s">
        <v>63</v>
      </c>
      <c r="AB33" t="s">
        <v>24</v>
      </c>
      <c r="AC33" t="s">
        <v>190</v>
      </c>
      <c r="AD33" t="str">
        <f t="shared" si="3"/>
        <v>Arranque-Estándar 8</v>
      </c>
      <c r="AE33" t="s">
        <v>302</v>
      </c>
      <c r="AG33">
        <v>32</v>
      </c>
      <c r="AH33" t="s">
        <v>312</v>
      </c>
      <c r="AI33" t="s">
        <v>70</v>
      </c>
      <c r="AJ33" t="s">
        <v>12</v>
      </c>
      <c r="AK33" t="s">
        <v>303</v>
      </c>
      <c r="AL33" t="str">
        <f t="shared" si="4"/>
        <v>Operacional-Estándar 2</v>
      </c>
      <c r="AM33" t="s">
        <v>302</v>
      </c>
      <c r="AO33">
        <v>32</v>
      </c>
      <c r="AP33" t="s">
        <v>312</v>
      </c>
      <c r="AQ33" t="s">
        <v>84</v>
      </c>
      <c r="AR33" t="s">
        <v>18</v>
      </c>
      <c r="AS33" t="s">
        <v>240</v>
      </c>
      <c r="AT33" t="str">
        <f t="shared" si="5"/>
        <v>Operacional-Estándar 5</v>
      </c>
      <c r="AU33" t="s">
        <v>302</v>
      </c>
      <c r="AW33">
        <v>32</v>
      </c>
      <c r="AX33" t="s">
        <v>315</v>
      </c>
      <c r="AY33" t="s">
        <v>93</v>
      </c>
      <c r="AZ33" t="s">
        <v>16</v>
      </c>
      <c r="BA33" t="s">
        <v>260</v>
      </c>
      <c r="BB33" t="str">
        <f t="shared" si="6"/>
        <v>Liquidación-Estándar 4</v>
      </c>
      <c r="BC33" t="s">
        <v>309</v>
      </c>
      <c r="BP33" t="s">
        <v>344</v>
      </c>
    </row>
    <row r="34" spans="1:68" x14ac:dyDescent="0.3">
      <c r="A34">
        <v>33</v>
      </c>
      <c r="B34" t="s">
        <v>312</v>
      </c>
      <c r="C34" t="s">
        <v>15</v>
      </c>
      <c r="D34" t="s">
        <v>14</v>
      </c>
      <c r="E34" t="s">
        <v>109</v>
      </c>
      <c r="F34" t="str">
        <f t="shared" si="0"/>
        <v>Operacional-Estándar 3</v>
      </c>
      <c r="G34" t="s">
        <v>302</v>
      </c>
      <c r="I34">
        <v>33</v>
      </c>
      <c r="J34" t="s">
        <v>315</v>
      </c>
      <c r="K34" t="s">
        <v>32</v>
      </c>
      <c r="L34" t="s">
        <v>10</v>
      </c>
      <c r="M34" t="s">
        <v>135</v>
      </c>
      <c r="N34" t="str">
        <f t="shared" si="1"/>
        <v>Liquidación-Estándar 1</v>
      </c>
      <c r="O34" t="s">
        <v>309</v>
      </c>
      <c r="Q34">
        <v>33</v>
      </c>
      <c r="R34" t="s">
        <v>308</v>
      </c>
      <c r="S34" t="s">
        <v>49</v>
      </c>
      <c r="T34" t="s">
        <v>26</v>
      </c>
      <c r="U34" t="s">
        <v>160</v>
      </c>
      <c r="V34" t="str">
        <f t="shared" si="2"/>
        <v>Arranque-Estándar 9</v>
      </c>
      <c r="W34" t="s">
        <v>309</v>
      </c>
      <c r="Y34">
        <v>33</v>
      </c>
      <c r="Z34" t="s">
        <v>308</v>
      </c>
      <c r="AA34" t="s">
        <v>64</v>
      </c>
      <c r="AB34" t="s">
        <v>26</v>
      </c>
      <c r="AC34" t="s">
        <v>190</v>
      </c>
      <c r="AD34" t="str">
        <f t="shared" si="3"/>
        <v>Arranque-Estándar 9</v>
      </c>
      <c r="AE34" t="s">
        <v>302</v>
      </c>
      <c r="AG34">
        <v>33</v>
      </c>
      <c r="AH34" t="s">
        <v>312</v>
      </c>
      <c r="AI34" t="s">
        <v>71</v>
      </c>
      <c r="AJ34" t="s">
        <v>14</v>
      </c>
      <c r="AK34" t="s">
        <v>303</v>
      </c>
      <c r="AL34" t="str">
        <f t="shared" si="4"/>
        <v>Operacional-Estándar 3</v>
      </c>
      <c r="AM34" t="s">
        <v>302</v>
      </c>
      <c r="AO34">
        <v>33</v>
      </c>
      <c r="AP34" t="s">
        <v>312</v>
      </c>
      <c r="AQ34" t="s">
        <v>85</v>
      </c>
      <c r="AR34" t="s">
        <v>20</v>
      </c>
      <c r="AS34" t="s">
        <v>240</v>
      </c>
      <c r="AT34" t="str">
        <f t="shared" si="5"/>
        <v>Operacional-Estándar 6</v>
      </c>
      <c r="AU34" t="s">
        <v>302</v>
      </c>
      <c r="AW34">
        <v>33</v>
      </c>
      <c r="AX34" t="s">
        <v>315</v>
      </c>
      <c r="AY34" t="s">
        <v>94</v>
      </c>
      <c r="AZ34" t="s">
        <v>18</v>
      </c>
      <c r="BA34" t="s">
        <v>260</v>
      </c>
      <c r="BB34" t="str">
        <f t="shared" si="6"/>
        <v>Liquidación-Estándar 5</v>
      </c>
      <c r="BC34" t="s">
        <v>302</v>
      </c>
      <c r="BP34" t="s">
        <v>345</v>
      </c>
    </row>
    <row r="35" spans="1:68" x14ac:dyDescent="0.3">
      <c r="A35">
        <v>34</v>
      </c>
      <c r="B35" t="s">
        <v>312</v>
      </c>
      <c r="C35" t="s">
        <v>17</v>
      </c>
      <c r="D35" t="s">
        <v>16</v>
      </c>
      <c r="E35" t="s">
        <v>109</v>
      </c>
      <c r="F35" t="str">
        <f t="shared" si="0"/>
        <v>Operacional-Estándar 4</v>
      </c>
      <c r="G35" t="s">
        <v>302</v>
      </c>
      <c r="I35">
        <v>34</v>
      </c>
      <c r="J35" t="s">
        <v>315</v>
      </c>
      <c r="K35" t="s">
        <v>33</v>
      </c>
      <c r="L35" t="s">
        <v>12</v>
      </c>
      <c r="M35" t="s">
        <v>135</v>
      </c>
      <c r="N35" t="str">
        <f t="shared" si="1"/>
        <v>Liquidación-Estándar 2</v>
      </c>
      <c r="O35" t="s">
        <v>302</v>
      </c>
      <c r="Q35">
        <v>34</v>
      </c>
      <c r="R35" t="s">
        <v>308</v>
      </c>
      <c r="S35" t="s">
        <v>50</v>
      </c>
      <c r="T35" t="s">
        <v>28</v>
      </c>
      <c r="U35" t="s">
        <v>160</v>
      </c>
      <c r="V35" t="str">
        <f t="shared" si="2"/>
        <v>Arranque-Estándar 10</v>
      </c>
      <c r="W35" t="s">
        <v>309</v>
      </c>
      <c r="Y35">
        <v>34</v>
      </c>
      <c r="Z35" t="s">
        <v>308</v>
      </c>
      <c r="AA35" t="s">
        <v>65</v>
      </c>
      <c r="AB35" t="s">
        <v>28</v>
      </c>
      <c r="AC35" t="s">
        <v>190</v>
      </c>
      <c r="AD35" t="str">
        <f t="shared" si="3"/>
        <v>Arranque-Estándar 10</v>
      </c>
      <c r="AE35" t="s">
        <v>302</v>
      </c>
      <c r="AG35">
        <v>34</v>
      </c>
      <c r="AH35" t="s">
        <v>312</v>
      </c>
      <c r="AI35" t="s">
        <v>72</v>
      </c>
      <c r="AJ35" t="s">
        <v>16</v>
      </c>
      <c r="AK35" t="s">
        <v>303</v>
      </c>
      <c r="AL35" t="str">
        <f t="shared" si="4"/>
        <v>Operacional-Estándar 4</v>
      </c>
      <c r="AM35" t="s">
        <v>302</v>
      </c>
      <c r="AO35">
        <v>34</v>
      </c>
      <c r="AP35" t="s">
        <v>312</v>
      </c>
      <c r="AQ35" t="s">
        <v>86</v>
      </c>
      <c r="AR35" t="s">
        <v>22</v>
      </c>
      <c r="AS35" t="s">
        <v>240</v>
      </c>
      <c r="AT35" t="str">
        <f t="shared" si="5"/>
        <v>Operacional-Estándar 7</v>
      </c>
      <c r="AU35" t="s">
        <v>302</v>
      </c>
      <c r="AW35">
        <v>34</v>
      </c>
      <c r="AX35" t="s">
        <v>315</v>
      </c>
      <c r="AY35" t="s">
        <v>95</v>
      </c>
      <c r="AZ35" t="s">
        <v>20</v>
      </c>
      <c r="BA35" t="s">
        <v>260</v>
      </c>
      <c r="BB35" t="str">
        <f t="shared" si="6"/>
        <v>Liquidación-Estándar 6</v>
      </c>
      <c r="BC35" t="s">
        <v>302</v>
      </c>
      <c r="BP35" t="s">
        <v>346</v>
      </c>
    </row>
    <row r="36" spans="1:68" x14ac:dyDescent="0.3">
      <c r="A36">
        <v>35</v>
      </c>
      <c r="B36" t="s">
        <v>312</v>
      </c>
      <c r="C36" t="s">
        <v>19</v>
      </c>
      <c r="D36" t="s">
        <v>18</v>
      </c>
      <c r="E36" t="s">
        <v>109</v>
      </c>
      <c r="F36" t="str">
        <f t="shared" si="0"/>
        <v>Operacional-Estándar 5</v>
      </c>
      <c r="G36" t="s">
        <v>302</v>
      </c>
      <c r="I36">
        <v>35</v>
      </c>
      <c r="J36" t="s">
        <v>315</v>
      </c>
      <c r="K36" t="s">
        <v>34</v>
      </c>
      <c r="L36" t="s">
        <v>14</v>
      </c>
      <c r="M36" t="s">
        <v>135</v>
      </c>
      <c r="N36" t="str">
        <f t="shared" si="1"/>
        <v>Liquidación-Estándar 3</v>
      </c>
      <c r="O36" t="s">
        <v>309</v>
      </c>
      <c r="Q36">
        <v>35</v>
      </c>
      <c r="R36" t="s">
        <v>308</v>
      </c>
      <c r="S36" t="s">
        <v>52</v>
      </c>
      <c r="T36" t="s">
        <v>51</v>
      </c>
      <c r="U36" t="s">
        <v>160</v>
      </c>
      <c r="V36" t="str">
        <f t="shared" si="2"/>
        <v>Arranque-Estándar 11</v>
      </c>
      <c r="W36" t="s">
        <v>309</v>
      </c>
      <c r="Y36">
        <v>35</v>
      </c>
      <c r="Z36" t="s">
        <v>308</v>
      </c>
      <c r="AA36" t="s">
        <v>66</v>
      </c>
      <c r="AB36" t="s">
        <v>51</v>
      </c>
      <c r="AC36" t="s">
        <v>190</v>
      </c>
      <c r="AD36" t="str">
        <f t="shared" si="3"/>
        <v>Arranque-Estándar 11</v>
      </c>
      <c r="AE36" t="s">
        <v>302</v>
      </c>
      <c r="AG36">
        <v>35</v>
      </c>
      <c r="AH36" t="s">
        <v>312</v>
      </c>
      <c r="AI36" t="s">
        <v>73</v>
      </c>
      <c r="AJ36" t="s">
        <v>18</v>
      </c>
      <c r="AK36" t="s">
        <v>303</v>
      </c>
      <c r="AL36" t="str">
        <f t="shared" si="4"/>
        <v>Operacional-Estándar 5</v>
      </c>
      <c r="AM36" t="s">
        <v>302</v>
      </c>
      <c r="AO36">
        <v>35</v>
      </c>
      <c r="AP36" t="s">
        <v>312</v>
      </c>
      <c r="AQ36" t="s">
        <v>87</v>
      </c>
      <c r="AR36" t="s">
        <v>24</v>
      </c>
      <c r="AS36" t="s">
        <v>240</v>
      </c>
      <c r="AT36" t="str">
        <f t="shared" si="5"/>
        <v>Operacional-Estándar 8</v>
      </c>
      <c r="AU36" t="s">
        <v>302</v>
      </c>
      <c r="AW36">
        <v>35</v>
      </c>
      <c r="AX36" t="s">
        <v>315</v>
      </c>
      <c r="AY36" t="s">
        <v>96</v>
      </c>
      <c r="AZ36" t="s">
        <v>22</v>
      </c>
      <c r="BA36" t="s">
        <v>260</v>
      </c>
      <c r="BB36" t="str">
        <f t="shared" si="6"/>
        <v>Liquidación-Estándar 7</v>
      </c>
      <c r="BC36" t="s">
        <v>302</v>
      </c>
      <c r="BP36" t="s">
        <v>347</v>
      </c>
    </row>
    <row r="37" spans="1:68" x14ac:dyDescent="0.3">
      <c r="A37">
        <v>36</v>
      </c>
      <c r="B37" t="s">
        <v>312</v>
      </c>
      <c r="C37" t="s">
        <v>21</v>
      </c>
      <c r="D37" t="s">
        <v>20</v>
      </c>
      <c r="E37" t="s">
        <v>109</v>
      </c>
      <c r="F37" t="str">
        <f t="shared" si="0"/>
        <v>Operacional-Estándar 6</v>
      </c>
      <c r="G37" t="s">
        <v>302</v>
      </c>
      <c r="I37">
        <v>36</v>
      </c>
      <c r="J37" t="s">
        <v>315</v>
      </c>
      <c r="K37" t="s">
        <v>35</v>
      </c>
      <c r="L37" t="s">
        <v>16</v>
      </c>
      <c r="M37" t="s">
        <v>135</v>
      </c>
      <c r="N37" t="str">
        <f t="shared" si="1"/>
        <v>Liquidación-Estándar 4</v>
      </c>
      <c r="O37" t="s">
        <v>302</v>
      </c>
      <c r="Q37">
        <v>36</v>
      </c>
      <c r="R37" t="s">
        <v>308</v>
      </c>
      <c r="S37" t="s">
        <v>54</v>
      </c>
      <c r="T37" t="s">
        <v>53</v>
      </c>
      <c r="U37" t="s">
        <v>160</v>
      </c>
      <c r="V37" t="str">
        <f t="shared" si="2"/>
        <v>Arranque-Estándar 12</v>
      </c>
      <c r="W37" t="s">
        <v>309</v>
      </c>
      <c r="Y37">
        <v>36</v>
      </c>
      <c r="Z37" t="s">
        <v>308</v>
      </c>
      <c r="AA37" t="s">
        <v>67</v>
      </c>
      <c r="AB37" t="s">
        <v>53</v>
      </c>
      <c r="AC37" t="s">
        <v>190</v>
      </c>
      <c r="AD37" t="str">
        <f t="shared" si="3"/>
        <v>Arranque-Estándar 12</v>
      </c>
      <c r="AE37" t="s">
        <v>309</v>
      </c>
      <c r="AG37">
        <v>36</v>
      </c>
      <c r="AH37" t="s">
        <v>312</v>
      </c>
      <c r="AI37" t="s">
        <v>74</v>
      </c>
      <c r="AJ37" t="s">
        <v>20</v>
      </c>
      <c r="AK37" t="s">
        <v>303</v>
      </c>
      <c r="AL37" t="str">
        <f t="shared" si="4"/>
        <v>Operacional-Estándar 6</v>
      </c>
      <c r="AM37" t="s">
        <v>302</v>
      </c>
      <c r="AO37">
        <v>36</v>
      </c>
      <c r="AP37" t="s">
        <v>312</v>
      </c>
      <c r="AQ37" t="s">
        <v>88</v>
      </c>
      <c r="AR37" t="s">
        <v>26</v>
      </c>
      <c r="AS37" t="s">
        <v>240</v>
      </c>
      <c r="AT37" t="str">
        <f t="shared" si="5"/>
        <v>Operacional-Estándar 9</v>
      </c>
      <c r="AU37" t="s">
        <v>302</v>
      </c>
      <c r="BP37" t="s">
        <v>348</v>
      </c>
    </row>
    <row r="38" spans="1:68" x14ac:dyDescent="0.3">
      <c r="A38">
        <v>37</v>
      </c>
      <c r="B38" t="s">
        <v>312</v>
      </c>
      <c r="C38" t="s">
        <v>23</v>
      </c>
      <c r="D38" t="s">
        <v>22</v>
      </c>
      <c r="E38" t="s">
        <v>109</v>
      </c>
      <c r="F38" t="str">
        <f t="shared" si="0"/>
        <v>Operacional-Estándar 7</v>
      </c>
      <c r="G38" t="s">
        <v>302</v>
      </c>
      <c r="I38">
        <v>37</v>
      </c>
      <c r="J38" t="s">
        <v>315</v>
      </c>
      <c r="K38" t="s">
        <v>36</v>
      </c>
      <c r="L38" t="s">
        <v>18</v>
      </c>
      <c r="M38" t="s">
        <v>135</v>
      </c>
      <c r="N38" t="str">
        <f t="shared" si="1"/>
        <v>Liquidación-Estándar 5</v>
      </c>
      <c r="O38" t="s">
        <v>302</v>
      </c>
      <c r="Q38">
        <v>37</v>
      </c>
      <c r="R38" t="s">
        <v>312</v>
      </c>
      <c r="S38" t="s">
        <v>41</v>
      </c>
      <c r="T38" t="s">
        <v>10</v>
      </c>
      <c r="U38" t="s">
        <v>160</v>
      </c>
      <c r="V38" t="str">
        <f t="shared" si="2"/>
        <v>Operacional-Estándar 1</v>
      </c>
      <c r="W38" t="s">
        <v>302</v>
      </c>
      <c r="Y38">
        <v>37</v>
      </c>
      <c r="Z38" t="s">
        <v>312</v>
      </c>
      <c r="AA38" t="s">
        <v>56</v>
      </c>
      <c r="AB38" t="s">
        <v>10</v>
      </c>
      <c r="AC38" t="s">
        <v>190</v>
      </c>
      <c r="AD38" t="str">
        <f t="shared" si="3"/>
        <v>Operacional-Estándar 1</v>
      </c>
      <c r="AE38" t="s">
        <v>302</v>
      </c>
      <c r="AG38">
        <v>37</v>
      </c>
      <c r="AH38" t="s">
        <v>312</v>
      </c>
      <c r="AI38" t="s">
        <v>75</v>
      </c>
      <c r="AJ38" t="s">
        <v>22</v>
      </c>
      <c r="AK38" t="s">
        <v>303</v>
      </c>
      <c r="AL38" t="str">
        <f t="shared" si="4"/>
        <v>Operacional-Estándar 7</v>
      </c>
      <c r="AM38" t="s">
        <v>302</v>
      </c>
      <c r="AO38">
        <v>37</v>
      </c>
      <c r="AP38" t="s">
        <v>315</v>
      </c>
      <c r="AQ38" t="s">
        <v>80</v>
      </c>
      <c r="AR38" t="s">
        <v>10</v>
      </c>
      <c r="AS38" t="s">
        <v>240</v>
      </c>
      <c r="AT38" t="str">
        <f t="shared" si="5"/>
        <v>Liquidación-Estándar 1</v>
      </c>
      <c r="AU38" t="s">
        <v>309</v>
      </c>
      <c r="BP38" t="s">
        <v>349</v>
      </c>
    </row>
    <row r="39" spans="1:68" x14ac:dyDescent="0.3">
      <c r="A39">
        <v>38</v>
      </c>
      <c r="B39" t="s">
        <v>312</v>
      </c>
      <c r="C39" t="s">
        <v>25</v>
      </c>
      <c r="D39" t="s">
        <v>24</v>
      </c>
      <c r="E39" t="s">
        <v>109</v>
      </c>
      <c r="F39" t="str">
        <f t="shared" si="0"/>
        <v>Operacional-Estándar 8</v>
      </c>
      <c r="G39" t="s">
        <v>302</v>
      </c>
      <c r="I39">
        <v>38</v>
      </c>
      <c r="J39" t="s">
        <v>315</v>
      </c>
      <c r="K39" t="s">
        <v>37</v>
      </c>
      <c r="L39" t="s">
        <v>20</v>
      </c>
      <c r="M39" t="s">
        <v>135</v>
      </c>
      <c r="N39" t="str">
        <f t="shared" si="1"/>
        <v>Liquidación-Estándar 6</v>
      </c>
      <c r="O39" t="s">
        <v>309</v>
      </c>
      <c r="Q39">
        <v>38</v>
      </c>
      <c r="R39" t="s">
        <v>312</v>
      </c>
      <c r="S39" t="s">
        <v>42</v>
      </c>
      <c r="T39" t="s">
        <v>12</v>
      </c>
      <c r="U39" t="s">
        <v>160</v>
      </c>
      <c r="V39" t="str">
        <f t="shared" si="2"/>
        <v>Operacional-Estándar 2</v>
      </c>
      <c r="W39" t="s">
        <v>302</v>
      </c>
      <c r="Y39">
        <v>38</v>
      </c>
      <c r="Z39" t="s">
        <v>312</v>
      </c>
      <c r="AA39" t="s">
        <v>57</v>
      </c>
      <c r="AB39" t="s">
        <v>12</v>
      </c>
      <c r="AC39" t="s">
        <v>190</v>
      </c>
      <c r="AD39" t="str">
        <f t="shared" si="3"/>
        <v>Operacional-Estándar 2</v>
      </c>
      <c r="AE39" t="s">
        <v>302</v>
      </c>
      <c r="AG39">
        <v>38</v>
      </c>
      <c r="AH39" t="s">
        <v>312</v>
      </c>
      <c r="AI39" t="s">
        <v>76</v>
      </c>
      <c r="AJ39" t="s">
        <v>24</v>
      </c>
      <c r="AK39" t="s">
        <v>303</v>
      </c>
      <c r="AL39" t="str">
        <f t="shared" si="4"/>
        <v>Operacional-Estándar 8</v>
      </c>
      <c r="AM39" t="s">
        <v>302</v>
      </c>
      <c r="AO39">
        <v>38</v>
      </c>
      <c r="AP39" t="s">
        <v>315</v>
      </c>
      <c r="AQ39" t="s">
        <v>81</v>
      </c>
      <c r="AR39" t="s">
        <v>12</v>
      </c>
      <c r="AS39" t="s">
        <v>240</v>
      </c>
      <c r="AT39" t="str">
        <f t="shared" si="5"/>
        <v>Liquidación-Estándar 2</v>
      </c>
      <c r="AU39" t="s">
        <v>309</v>
      </c>
      <c r="BP39" t="s">
        <v>350</v>
      </c>
    </row>
    <row r="40" spans="1:68" x14ac:dyDescent="0.3">
      <c r="A40">
        <v>39</v>
      </c>
      <c r="B40" t="s">
        <v>312</v>
      </c>
      <c r="C40" t="s">
        <v>27</v>
      </c>
      <c r="D40" t="s">
        <v>26</v>
      </c>
      <c r="E40" t="s">
        <v>109</v>
      </c>
      <c r="F40" t="str">
        <f t="shared" si="0"/>
        <v>Operacional-Estándar 9</v>
      </c>
      <c r="G40" t="s">
        <v>302</v>
      </c>
      <c r="I40">
        <v>39</v>
      </c>
      <c r="J40" t="s">
        <v>315</v>
      </c>
      <c r="K40" t="s">
        <v>38</v>
      </c>
      <c r="L40" t="s">
        <v>22</v>
      </c>
      <c r="M40" t="s">
        <v>135</v>
      </c>
      <c r="N40" t="str">
        <f t="shared" si="1"/>
        <v>Liquidación-Estándar 7</v>
      </c>
      <c r="O40" t="s">
        <v>309</v>
      </c>
      <c r="Q40">
        <v>39</v>
      </c>
      <c r="R40" t="s">
        <v>312</v>
      </c>
      <c r="S40" t="s">
        <v>43</v>
      </c>
      <c r="T40" t="s">
        <v>14</v>
      </c>
      <c r="U40" t="s">
        <v>160</v>
      </c>
      <c r="V40" t="str">
        <f t="shared" si="2"/>
        <v>Operacional-Estándar 3</v>
      </c>
      <c r="W40" t="s">
        <v>302</v>
      </c>
      <c r="Y40">
        <v>39</v>
      </c>
      <c r="Z40" t="s">
        <v>312</v>
      </c>
      <c r="AA40" t="s">
        <v>58</v>
      </c>
      <c r="AB40" t="s">
        <v>14</v>
      </c>
      <c r="AC40" t="s">
        <v>190</v>
      </c>
      <c r="AD40" t="str">
        <f t="shared" si="3"/>
        <v>Operacional-Estándar 3</v>
      </c>
      <c r="AE40" t="s">
        <v>302</v>
      </c>
      <c r="AG40">
        <v>39</v>
      </c>
      <c r="AH40" t="s">
        <v>312</v>
      </c>
      <c r="AI40" t="s">
        <v>77</v>
      </c>
      <c r="AJ40" t="s">
        <v>26</v>
      </c>
      <c r="AK40" t="s">
        <v>303</v>
      </c>
      <c r="AL40" t="str">
        <f t="shared" si="4"/>
        <v>Operacional-Estándar 9</v>
      </c>
      <c r="AM40" t="s">
        <v>302</v>
      </c>
      <c r="AO40">
        <v>39</v>
      </c>
      <c r="AP40" t="s">
        <v>315</v>
      </c>
      <c r="AQ40" t="s">
        <v>82</v>
      </c>
      <c r="AR40" t="s">
        <v>14</v>
      </c>
      <c r="AS40" t="s">
        <v>240</v>
      </c>
      <c r="AT40" t="str">
        <f t="shared" si="5"/>
        <v>Liquidación-Estándar 3</v>
      </c>
      <c r="AU40" t="s">
        <v>309</v>
      </c>
      <c r="BP40" t="s">
        <v>351</v>
      </c>
    </row>
    <row r="41" spans="1:68" x14ac:dyDescent="0.3">
      <c r="A41">
        <v>40</v>
      </c>
      <c r="B41" t="s">
        <v>312</v>
      </c>
      <c r="C41" t="s">
        <v>29</v>
      </c>
      <c r="D41" t="s">
        <v>28</v>
      </c>
      <c r="E41" t="s">
        <v>109</v>
      </c>
      <c r="F41" t="str">
        <f t="shared" si="0"/>
        <v>Operacional-Estándar 10</v>
      </c>
      <c r="G41" t="s">
        <v>302</v>
      </c>
      <c r="I41">
        <v>40</v>
      </c>
      <c r="J41" t="s">
        <v>315</v>
      </c>
      <c r="K41" t="s">
        <v>39</v>
      </c>
      <c r="L41" t="s">
        <v>24</v>
      </c>
      <c r="M41" t="s">
        <v>135</v>
      </c>
      <c r="N41" t="str">
        <f t="shared" si="1"/>
        <v>Liquidación-Estándar 8</v>
      </c>
      <c r="O41" t="s">
        <v>302</v>
      </c>
      <c r="Q41">
        <v>40</v>
      </c>
      <c r="R41" t="s">
        <v>312</v>
      </c>
      <c r="S41" t="s">
        <v>44</v>
      </c>
      <c r="T41" t="s">
        <v>16</v>
      </c>
      <c r="U41" t="s">
        <v>160</v>
      </c>
      <c r="V41" t="str">
        <f t="shared" si="2"/>
        <v>Operacional-Estándar 4</v>
      </c>
      <c r="W41" t="s">
        <v>302</v>
      </c>
      <c r="Y41">
        <v>40</v>
      </c>
      <c r="Z41" t="s">
        <v>312</v>
      </c>
      <c r="AA41" t="s">
        <v>59</v>
      </c>
      <c r="AB41" t="s">
        <v>16</v>
      </c>
      <c r="AC41" t="s">
        <v>190</v>
      </c>
      <c r="AD41" t="str">
        <f t="shared" si="3"/>
        <v>Operacional-Estándar 4</v>
      </c>
      <c r="AE41" t="s">
        <v>302</v>
      </c>
      <c r="AG41">
        <v>40</v>
      </c>
      <c r="AH41" t="s">
        <v>312</v>
      </c>
      <c r="AI41" t="s">
        <v>78</v>
      </c>
      <c r="AJ41" t="s">
        <v>28</v>
      </c>
      <c r="AK41" t="s">
        <v>303</v>
      </c>
      <c r="AL41" t="str">
        <f t="shared" si="4"/>
        <v>Operacional-Estándar 10</v>
      </c>
      <c r="AM41" t="s">
        <v>309</v>
      </c>
      <c r="AO41">
        <v>40</v>
      </c>
      <c r="AP41" t="s">
        <v>315</v>
      </c>
      <c r="AQ41" t="s">
        <v>83</v>
      </c>
      <c r="AR41" t="s">
        <v>16</v>
      </c>
      <c r="AS41" t="s">
        <v>240</v>
      </c>
      <c r="AT41" t="str">
        <f t="shared" si="5"/>
        <v>Liquidación-Estándar 4</v>
      </c>
      <c r="AU41" t="s">
        <v>309</v>
      </c>
      <c r="BP41" t="s">
        <v>352</v>
      </c>
    </row>
    <row r="42" spans="1:68" x14ac:dyDescent="0.3">
      <c r="A42">
        <v>41</v>
      </c>
      <c r="B42" t="s">
        <v>315</v>
      </c>
      <c r="C42" t="s">
        <v>11</v>
      </c>
      <c r="D42" t="s">
        <v>10</v>
      </c>
      <c r="E42" t="s">
        <v>109</v>
      </c>
      <c r="F42" t="str">
        <f t="shared" si="0"/>
        <v>Liquidación-Estándar 1</v>
      </c>
      <c r="G42" t="s">
        <v>302</v>
      </c>
      <c r="Q42">
        <v>41</v>
      </c>
      <c r="R42" t="s">
        <v>312</v>
      </c>
      <c r="S42" t="s">
        <v>45</v>
      </c>
      <c r="T42" t="s">
        <v>18</v>
      </c>
      <c r="U42" t="s">
        <v>160</v>
      </c>
      <c r="V42" t="str">
        <f t="shared" si="2"/>
        <v>Operacional-Estándar 5</v>
      </c>
      <c r="W42" t="s">
        <v>302</v>
      </c>
      <c r="Y42">
        <v>41</v>
      </c>
      <c r="Z42" t="s">
        <v>312</v>
      </c>
      <c r="AA42" t="s">
        <v>60</v>
      </c>
      <c r="AB42" t="s">
        <v>18</v>
      </c>
      <c r="AC42" t="s">
        <v>190</v>
      </c>
      <c r="AD42" t="str">
        <f t="shared" si="3"/>
        <v>Operacional-Estándar 5</v>
      </c>
      <c r="AE42" t="s">
        <v>302</v>
      </c>
      <c r="AG42">
        <v>41</v>
      </c>
      <c r="AH42" t="s">
        <v>315</v>
      </c>
      <c r="AI42" t="s">
        <v>69</v>
      </c>
      <c r="AJ42" t="s">
        <v>10</v>
      </c>
      <c r="AK42" t="s">
        <v>303</v>
      </c>
      <c r="AL42" t="str">
        <f t="shared" si="4"/>
        <v>Liquidación-Estándar 1</v>
      </c>
      <c r="AM42" t="s">
        <v>309</v>
      </c>
      <c r="AO42">
        <v>41</v>
      </c>
      <c r="AP42" t="s">
        <v>315</v>
      </c>
      <c r="AQ42" t="s">
        <v>84</v>
      </c>
      <c r="AR42" t="s">
        <v>18</v>
      </c>
      <c r="AS42" t="s">
        <v>240</v>
      </c>
      <c r="AT42" t="str">
        <f t="shared" si="5"/>
        <v>Liquidación-Estándar 5</v>
      </c>
      <c r="AU42" t="s">
        <v>309</v>
      </c>
      <c r="BP42" t="s">
        <v>353</v>
      </c>
    </row>
    <row r="43" spans="1:68" x14ac:dyDescent="0.3">
      <c r="A43">
        <v>42</v>
      </c>
      <c r="B43" t="s">
        <v>315</v>
      </c>
      <c r="C43" t="s">
        <v>13</v>
      </c>
      <c r="D43" t="s">
        <v>12</v>
      </c>
      <c r="E43" t="s">
        <v>109</v>
      </c>
      <c r="F43" t="str">
        <f t="shared" si="0"/>
        <v>Liquidación-Estándar 2</v>
      </c>
      <c r="G43" t="s">
        <v>302</v>
      </c>
      <c r="Q43">
        <v>42</v>
      </c>
      <c r="R43" t="s">
        <v>312</v>
      </c>
      <c r="S43" t="s">
        <v>46</v>
      </c>
      <c r="T43" t="s">
        <v>20</v>
      </c>
      <c r="U43" t="s">
        <v>160</v>
      </c>
      <c r="V43" t="str">
        <f t="shared" si="2"/>
        <v>Operacional-Estándar 6</v>
      </c>
      <c r="W43" t="s">
        <v>302</v>
      </c>
      <c r="Y43">
        <v>42</v>
      </c>
      <c r="Z43" t="s">
        <v>312</v>
      </c>
      <c r="AA43" t="s">
        <v>61</v>
      </c>
      <c r="AB43" t="s">
        <v>20</v>
      </c>
      <c r="AC43" t="s">
        <v>190</v>
      </c>
      <c r="AD43" t="str">
        <f t="shared" si="3"/>
        <v>Operacional-Estándar 6</v>
      </c>
      <c r="AE43" t="s">
        <v>302</v>
      </c>
      <c r="AG43">
        <v>42</v>
      </c>
      <c r="AH43" t="s">
        <v>315</v>
      </c>
      <c r="AI43" t="s">
        <v>70</v>
      </c>
      <c r="AJ43" t="s">
        <v>12</v>
      </c>
      <c r="AK43" t="s">
        <v>303</v>
      </c>
      <c r="AL43" t="str">
        <f t="shared" si="4"/>
        <v>Liquidación-Estándar 2</v>
      </c>
      <c r="AM43" t="s">
        <v>309</v>
      </c>
      <c r="AO43">
        <v>42</v>
      </c>
      <c r="AP43" t="s">
        <v>315</v>
      </c>
      <c r="AQ43" t="s">
        <v>85</v>
      </c>
      <c r="AR43" t="s">
        <v>20</v>
      </c>
      <c r="AS43" t="s">
        <v>240</v>
      </c>
      <c r="AT43" t="str">
        <f t="shared" si="5"/>
        <v>Liquidación-Estándar 6</v>
      </c>
      <c r="AU43" t="s">
        <v>309</v>
      </c>
      <c r="BP43" t="s">
        <v>354</v>
      </c>
    </row>
    <row r="44" spans="1:68" x14ac:dyDescent="0.3">
      <c r="A44">
        <v>43</v>
      </c>
      <c r="B44" t="s">
        <v>315</v>
      </c>
      <c r="C44" t="s">
        <v>15</v>
      </c>
      <c r="D44" t="s">
        <v>14</v>
      </c>
      <c r="E44" t="s">
        <v>109</v>
      </c>
      <c r="F44" t="str">
        <f t="shared" si="0"/>
        <v>Liquidación-Estándar 3</v>
      </c>
      <c r="G44" t="s">
        <v>302</v>
      </c>
      <c r="Q44">
        <v>43</v>
      </c>
      <c r="R44" t="s">
        <v>312</v>
      </c>
      <c r="S44" t="s">
        <v>47</v>
      </c>
      <c r="T44" t="s">
        <v>22</v>
      </c>
      <c r="U44" t="s">
        <v>160</v>
      </c>
      <c r="V44" t="str">
        <f t="shared" si="2"/>
        <v>Operacional-Estándar 7</v>
      </c>
      <c r="W44" t="s">
        <v>302</v>
      </c>
      <c r="Y44">
        <v>43</v>
      </c>
      <c r="Z44" t="s">
        <v>312</v>
      </c>
      <c r="AA44" t="s">
        <v>62</v>
      </c>
      <c r="AB44" t="s">
        <v>22</v>
      </c>
      <c r="AC44" t="s">
        <v>190</v>
      </c>
      <c r="AD44" t="str">
        <f t="shared" si="3"/>
        <v>Operacional-Estándar 7</v>
      </c>
      <c r="AE44" t="s">
        <v>302</v>
      </c>
      <c r="AG44">
        <v>43</v>
      </c>
      <c r="AH44" t="s">
        <v>315</v>
      </c>
      <c r="AI44" t="s">
        <v>71</v>
      </c>
      <c r="AJ44" t="s">
        <v>14</v>
      </c>
      <c r="AK44" t="s">
        <v>303</v>
      </c>
      <c r="AL44" t="str">
        <f t="shared" si="4"/>
        <v>Liquidación-Estándar 3</v>
      </c>
      <c r="AM44" t="s">
        <v>309</v>
      </c>
      <c r="AO44">
        <v>43</v>
      </c>
      <c r="AP44" t="s">
        <v>315</v>
      </c>
      <c r="AQ44" t="s">
        <v>86</v>
      </c>
      <c r="AR44" t="s">
        <v>22</v>
      </c>
      <c r="AS44" t="s">
        <v>240</v>
      </c>
      <c r="AT44" t="str">
        <f t="shared" si="5"/>
        <v>Liquidación-Estándar 7</v>
      </c>
      <c r="AU44" t="s">
        <v>302</v>
      </c>
      <c r="BP44" t="s">
        <v>355</v>
      </c>
    </row>
    <row r="45" spans="1:68" x14ac:dyDescent="0.3">
      <c r="A45">
        <v>44</v>
      </c>
      <c r="B45" t="s">
        <v>315</v>
      </c>
      <c r="C45" t="s">
        <v>17</v>
      </c>
      <c r="D45" t="s">
        <v>16</v>
      </c>
      <c r="E45" t="s">
        <v>109</v>
      </c>
      <c r="F45" t="str">
        <f t="shared" si="0"/>
        <v>Liquidación-Estándar 4</v>
      </c>
      <c r="G45" t="s">
        <v>302</v>
      </c>
      <c r="Q45">
        <v>44</v>
      </c>
      <c r="R45" t="s">
        <v>312</v>
      </c>
      <c r="S45" t="s">
        <v>48</v>
      </c>
      <c r="T45" t="s">
        <v>24</v>
      </c>
      <c r="U45" t="s">
        <v>160</v>
      </c>
      <c r="V45" t="str">
        <f t="shared" si="2"/>
        <v>Operacional-Estándar 8</v>
      </c>
      <c r="W45" t="s">
        <v>302</v>
      </c>
      <c r="Y45">
        <v>44</v>
      </c>
      <c r="Z45" t="s">
        <v>312</v>
      </c>
      <c r="AA45" t="s">
        <v>63</v>
      </c>
      <c r="AB45" t="s">
        <v>24</v>
      </c>
      <c r="AC45" t="s">
        <v>190</v>
      </c>
      <c r="AD45" t="str">
        <f t="shared" si="3"/>
        <v>Operacional-Estándar 8</v>
      </c>
      <c r="AE45" t="s">
        <v>302</v>
      </c>
      <c r="AG45">
        <v>44</v>
      </c>
      <c r="AH45" t="s">
        <v>315</v>
      </c>
      <c r="AI45" t="s">
        <v>72</v>
      </c>
      <c r="AJ45" t="s">
        <v>16</v>
      </c>
      <c r="AK45" t="s">
        <v>303</v>
      </c>
      <c r="AL45" t="str">
        <f t="shared" si="4"/>
        <v>Liquidación-Estándar 4</v>
      </c>
      <c r="AM45" t="s">
        <v>309</v>
      </c>
      <c r="AO45">
        <v>44</v>
      </c>
      <c r="AP45" t="s">
        <v>315</v>
      </c>
      <c r="AQ45" t="s">
        <v>87</v>
      </c>
      <c r="AR45" t="s">
        <v>24</v>
      </c>
      <c r="AS45" t="s">
        <v>240</v>
      </c>
      <c r="AT45" t="str">
        <f t="shared" si="5"/>
        <v>Liquidación-Estándar 8</v>
      </c>
      <c r="AU45" t="s">
        <v>309</v>
      </c>
      <c r="BP45" t="s">
        <v>356</v>
      </c>
    </row>
    <row r="46" spans="1:68" x14ac:dyDescent="0.3">
      <c r="A46">
        <v>45</v>
      </c>
      <c r="B46" t="s">
        <v>315</v>
      </c>
      <c r="C46" t="s">
        <v>19</v>
      </c>
      <c r="D46" t="s">
        <v>18</v>
      </c>
      <c r="E46" t="s">
        <v>109</v>
      </c>
      <c r="F46" t="str">
        <f t="shared" si="0"/>
        <v>Liquidación-Estándar 5</v>
      </c>
      <c r="G46" t="s">
        <v>302</v>
      </c>
      <c r="Q46">
        <v>45</v>
      </c>
      <c r="R46" t="s">
        <v>312</v>
      </c>
      <c r="S46" t="s">
        <v>49</v>
      </c>
      <c r="T46" t="s">
        <v>26</v>
      </c>
      <c r="U46" t="s">
        <v>160</v>
      </c>
      <c r="V46" t="str">
        <f t="shared" si="2"/>
        <v>Operacional-Estándar 9</v>
      </c>
      <c r="W46" t="s">
        <v>302</v>
      </c>
      <c r="Y46">
        <v>45</v>
      </c>
      <c r="Z46" t="s">
        <v>312</v>
      </c>
      <c r="AA46" t="s">
        <v>64</v>
      </c>
      <c r="AB46" t="s">
        <v>26</v>
      </c>
      <c r="AC46" t="s">
        <v>190</v>
      </c>
      <c r="AD46" t="str">
        <f t="shared" si="3"/>
        <v>Operacional-Estándar 9</v>
      </c>
      <c r="AE46" t="s">
        <v>302</v>
      </c>
      <c r="AG46">
        <v>45</v>
      </c>
      <c r="AH46" t="s">
        <v>315</v>
      </c>
      <c r="AI46" t="s">
        <v>73</v>
      </c>
      <c r="AJ46" t="s">
        <v>18</v>
      </c>
      <c r="AK46" t="s">
        <v>303</v>
      </c>
      <c r="AL46" t="str">
        <f t="shared" si="4"/>
        <v>Liquidación-Estándar 5</v>
      </c>
      <c r="AM46" t="s">
        <v>309</v>
      </c>
      <c r="AO46">
        <v>45</v>
      </c>
      <c r="AP46" t="s">
        <v>315</v>
      </c>
      <c r="AQ46" t="s">
        <v>88</v>
      </c>
      <c r="AR46" t="s">
        <v>26</v>
      </c>
      <c r="AS46" t="s">
        <v>240</v>
      </c>
      <c r="AT46" t="str">
        <f t="shared" si="5"/>
        <v>Liquidación-Estándar 9</v>
      </c>
      <c r="AU46" t="s">
        <v>309</v>
      </c>
      <c r="BP46" t="s">
        <v>357</v>
      </c>
    </row>
    <row r="47" spans="1:68" x14ac:dyDescent="0.3">
      <c r="A47">
        <v>46</v>
      </c>
      <c r="B47" t="s">
        <v>315</v>
      </c>
      <c r="C47" t="s">
        <v>21</v>
      </c>
      <c r="D47" t="s">
        <v>20</v>
      </c>
      <c r="E47" t="s">
        <v>109</v>
      </c>
      <c r="F47" t="str">
        <f t="shared" si="0"/>
        <v>Liquidación-Estándar 6</v>
      </c>
      <c r="G47" t="s">
        <v>302</v>
      </c>
      <c r="Q47">
        <v>46</v>
      </c>
      <c r="R47" t="s">
        <v>312</v>
      </c>
      <c r="S47" t="s">
        <v>50</v>
      </c>
      <c r="T47" t="s">
        <v>28</v>
      </c>
      <c r="U47" t="s">
        <v>160</v>
      </c>
      <c r="V47" t="str">
        <f t="shared" si="2"/>
        <v>Operacional-Estándar 10</v>
      </c>
      <c r="W47" t="s">
        <v>302</v>
      </c>
      <c r="Y47">
        <v>46</v>
      </c>
      <c r="Z47" t="s">
        <v>312</v>
      </c>
      <c r="AA47" t="s">
        <v>65</v>
      </c>
      <c r="AB47" t="s">
        <v>28</v>
      </c>
      <c r="AC47" t="s">
        <v>190</v>
      </c>
      <c r="AD47" t="str">
        <f t="shared" si="3"/>
        <v>Operacional-Estándar 10</v>
      </c>
      <c r="AE47" t="s">
        <v>302</v>
      </c>
      <c r="AG47">
        <v>46</v>
      </c>
      <c r="AH47" t="s">
        <v>315</v>
      </c>
      <c r="AI47" t="s">
        <v>74</v>
      </c>
      <c r="AJ47" t="s">
        <v>20</v>
      </c>
      <c r="AK47" t="s">
        <v>303</v>
      </c>
      <c r="AL47" t="str">
        <f t="shared" si="4"/>
        <v>Liquidación-Estándar 6</v>
      </c>
      <c r="AM47" t="s">
        <v>309</v>
      </c>
      <c r="BP47" t="s">
        <v>358</v>
      </c>
    </row>
    <row r="48" spans="1:68" x14ac:dyDescent="0.3">
      <c r="A48">
        <v>47</v>
      </c>
      <c r="B48" t="s">
        <v>315</v>
      </c>
      <c r="C48" t="s">
        <v>23</v>
      </c>
      <c r="D48" t="s">
        <v>22</v>
      </c>
      <c r="E48" t="s">
        <v>109</v>
      </c>
      <c r="F48" t="str">
        <f t="shared" si="0"/>
        <v>Liquidación-Estándar 7</v>
      </c>
      <c r="G48" t="s">
        <v>302</v>
      </c>
      <c r="Q48">
        <v>47</v>
      </c>
      <c r="R48" t="s">
        <v>312</v>
      </c>
      <c r="S48" t="s">
        <v>52</v>
      </c>
      <c r="T48" t="s">
        <v>51</v>
      </c>
      <c r="U48" t="s">
        <v>160</v>
      </c>
      <c r="V48" t="str">
        <f t="shared" si="2"/>
        <v>Operacional-Estándar 11</v>
      </c>
      <c r="W48" t="s">
        <v>309</v>
      </c>
      <c r="Y48">
        <v>47</v>
      </c>
      <c r="Z48" t="s">
        <v>312</v>
      </c>
      <c r="AA48" t="s">
        <v>66</v>
      </c>
      <c r="AB48" t="s">
        <v>51</v>
      </c>
      <c r="AC48" t="s">
        <v>190</v>
      </c>
      <c r="AD48" t="str">
        <f t="shared" si="3"/>
        <v>Operacional-Estándar 11</v>
      </c>
      <c r="AE48" t="s">
        <v>302</v>
      </c>
      <c r="AG48">
        <v>47</v>
      </c>
      <c r="AH48" t="s">
        <v>315</v>
      </c>
      <c r="AI48" t="s">
        <v>75</v>
      </c>
      <c r="AJ48" t="s">
        <v>22</v>
      </c>
      <c r="AK48" t="s">
        <v>303</v>
      </c>
      <c r="AL48" t="str">
        <f t="shared" si="4"/>
        <v>Liquidación-Estándar 7</v>
      </c>
      <c r="AM48" t="s">
        <v>309</v>
      </c>
      <c r="BP48" t="s">
        <v>359</v>
      </c>
    </row>
    <row r="49" spans="1:68" x14ac:dyDescent="0.3">
      <c r="A49">
        <v>48</v>
      </c>
      <c r="B49" t="s">
        <v>315</v>
      </c>
      <c r="C49" t="s">
        <v>25</v>
      </c>
      <c r="D49" t="s">
        <v>24</v>
      </c>
      <c r="E49" t="s">
        <v>109</v>
      </c>
      <c r="F49" t="str">
        <f t="shared" si="0"/>
        <v>Liquidación-Estándar 8</v>
      </c>
      <c r="G49" t="s">
        <v>302</v>
      </c>
      <c r="Q49">
        <v>48</v>
      </c>
      <c r="R49" t="s">
        <v>312</v>
      </c>
      <c r="S49" t="s">
        <v>54</v>
      </c>
      <c r="T49" t="s">
        <v>53</v>
      </c>
      <c r="U49" t="s">
        <v>160</v>
      </c>
      <c r="V49" t="str">
        <f t="shared" si="2"/>
        <v>Operacional-Estándar 12</v>
      </c>
      <c r="W49" t="s">
        <v>302</v>
      </c>
      <c r="Y49">
        <v>48</v>
      </c>
      <c r="Z49" t="s">
        <v>312</v>
      </c>
      <c r="AA49" t="s">
        <v>67</v>
      </c>
      <c r="AB49" t="s">
        <v>53</v>
      </c>
      <c r="AC49" t="s">
        <v>190</v>
      </c>
      <c r="AD49" t="str">
        <f t="shared" si="3"/>
        <v>Operacional-Estándar 12</v>
      </c>
      <c r="AE49" t="s">
        <v>309</v>
      </c>
      <c r="AG49">
        <v>48</v>
      </c>
      <c r="AH49" t="s">
        <v>315</v>
      </c>
      <c r="AI49" t="s">
        <v>76</v>
      </c>
      <c r="AJ49" t="s">
        <v>24</v>
      </c>
      <c r="AK49" t="s">
        <v>303</v>
      </c>
      <c r="AL49" t="str">
        <f t="shared" si="4"/>
        <v>Liquidación-Estándar 8</v>
      </c>
      <c r="AM49" t="s">
        <v>309</v>
      </c>
      <c r="BP49" t="s">
        <v>360</v>
      </c>
    </row>
    <row r="50" spans="1:68" x14ac:dyDescent="0.3">
      <c r="A50">
        <v>49</v>
      </c>
      <c r="B50" t="s">
        <v>315</v>
      </c>
      <c r="C50" t="s">
        <v>27</v>
      </c>
      <c r="D50" t="s">
        <v>26</v>
      </c>
      <c r="E50" t="s">
        <v>109</v>
      </c>
      <c r="F50" t="str">
        <f t="shared" si="0"/>
        <v>Liquidación-Estándar 9</v>
      </c>
      <c r="G50" t="s">
        <v>302</v>
      </c>
      <c r="Q50">
        <v>49</v>
      </c>
      <c r="R50" t="s">
        <v>315</v>
      </c>
      <c r="S50" t="s">
        <v>41</v>
      </c>
      <c r="T50" t="s">
        <v>10</v>
      </c>
      <c r="U50" t="s">
        <v>160</v>
      </c>
      <c r="V50" t="str">
        <f t="shared" si="2"/>
        <v>Liquidación-Estándar 1</v>
      </c>
      <c r="W50" t="s">
        <v>309</v>
      </c>
      <c r="Y50">
        <v>49</v>
      </c>
      <c r="Z50" t="s">
        <v>315</v>
      </c>
      <c r="AA50" t="s">
        <v>56</v>
      </c>
      <c r="AB50" t="s">
        <v>10</v>
      </c>
      <c r="AC50" t="s">
        <v>190</v>
      </c>
      <c r="AD50" t="str">
        <f t="shared" si="3"/>
        <v>Liquidación-Estándar 1</v>
      </c>
      <c r="AE50" t="s">
        <v>302</v>
      </c>
      <c r="AG50">
        <v>49</v>
      </c>
      <c r="AH50" t="s">
        <v>315</v>
      </c>
      <c r="AI50" t="s">
        <v>77</v>
      </c>
      <c r="AJ50" t="s">
        <v>26</v>
      </c>
      <c r="AK50" t="s">
        <v>303</v>
      </c>
      <c r="AL50" t="str">
        <f t="shared" si="4"/>
        <v>Liquidación-Estándar 9</v>
      </c>
      <c r="AM50" t="s">
        <v>302</v>
      </c>
      <c r="BP50" t="s">
        <v>361</v>
      </c>
    </row>
    <row r="51" spans="1:68" x14ac:dyDescent="0.3">
      <c r="A51">
        <v>50</v>
      </c>
      <c r="B51" t="s">
        <v>315</v>
      </c>
      <c r="C51" t="s">
        <v>29</v>
      </c>
      <c r="D51" t="s">
        <v>28</v>
      </c>
      <c r="E51" t="s">
        <v>109</v>
      </c>
      <c r="F51" t="str">
        <f t="shared" si="0"/>
        <v>Liquidación-Estándar 10</v>
      </c>
      <c r="G51" t="s">
        <v>302</v>
      </c>
      <c r="Q51">
        <v>50</v>
      </c>
      <c r="R51" t="s">
        <v>315</v>
      </c>
      <c r="S51" t="s">
        <v>42</v>
      </c>
      <c r="T51" t="s">
        <v>12</v>
      </c>
      <c r="U51" t="s">
        <v>160</v>
      </c>
      <c r="V51" t="str">
        <f t="shared" si="2"/>
        <v>Liquidación-Estándar 2</v>
      </c>
      <c r="W51" t="s">
        <v>309</v>
      </c>
      <c r="Y51">
        <v>50</v>
      </c>
      <c r="Z51" t="s">
        <v>315</v>
      </c>
      <c r="AA51" t="s">
        <v>57</v>
      </c>
      <c r="AB51" t="s">
        <v>12</v>
      </c>
      <c r="AC51" t="s">
        <v>190</v>
      </c>
      <c r="AD51" t="str">
        <f t="shared" si="3"/>
        <v>Liquidación-Estándar 2</v>
      </c>
      <c r="AE51" t="s">
        <v>302</v>
      </c>
      <c r="AG51">
        <v>50</v>
      </c>
      <c r="AH51" t="s">
        <v>315</v>
      </c>
      <c r="AI51" t="s">
        <v>78</v>
      </c>
      <c r="AJ51" t="s">
        <v>28</v>
      </c>
      <c r="AK51" t="s">
        <v>303</v>
      </c>
      <c r="AL51" t="str">
        <f t="shared" si="4"/>
        <v>Liquidación-Estándar 10</v>
      </c>
      <c r="AM51" t="s">
        <v>309</v>
      </c>
      <c r="BP51" t="s">
        <v>362</v>
      </c>
    </row>
    <row r="52" spans="1:68" x14ac:dyDescent="0.3">
      <c r="Q52">
        <v>51</v>
      </c>
      <c r="R52" t="s">
        <v>315</v>
      </c>
      <c r="S52" t="s">
        <v>43</v>
      </c>
      <c r="T52" t="s">
        <v>14</v>
      </c>
      <c r="U52" t="s">
        <v>160</v>
      </c>
      <c r="V52" t="str">
        <f t="shared" si="2"/>
        <v>Liquidación-Estándar 3</v>
      </c>
      <c r="W52" t="s">
        <v>309</v>
      </c>
      <c r="Y52">
        <v>51</v>
      </c>
      <c r="Z52" t="s">
        <v>315</v>
      </c>
      <c r="AA52" t="s">
        <v>58</v>
      </c>
      <c r="AB52" t="s">
        <v>14</v>
      </c>
      <c r="AC52" t="s">
        <v>190</v>
      </c>
      <c r="AD52" t="str">
        <f t="shared" si="3"/>
        <v>Liquidación-Estándar 3</v>
      </c>
      <c r="AE52" t="s">
        <v>302</v>
      </c>
      <c r="BP52" t="s">
        <v>363</v>
      </c>
    </row>
    <row r="53" spans="1:68" x14ac:dyDescent="0.3">
      <c r="Q53">
        <v>52</v>
      </c>
      <c r="R53" t="s">
        <v>315</v>
      </c>
      <c r="S53" t="s">
        <v>44</v>
      </c>
      <c r="T53" t="s">
        <v>16</v>
      </c>
      <c r="U53" t="s">
        <v>160</v>
      </c>
      <c r="V53" t="str">
        <f t="shared" si="2"/>
        <v>Liquidación-Estándar 4</v>
      </c>
      <c r="W53" t="s">
        <v>309</v>
      </c>
      <c r="Y53">
        <v>52</v>
      </c>
      <c r="Z53" t="s">
        <v>315</v>
      </c>
      <c r="AA53" t="s">
        <v>59</v>
      </c>
      <c r="AB53" t="s">
        <v>16</v>
      </c>
      <c r="AC53" t="s">
        <v>190</v>
      </c>
      <c r="AD53" t="str">
        <f t="shared" si="3"/>
        <v>Liquidación-Estándar 4</v>
      </c>
      <c r="AE53" t="s">
        <v>302</v>
      </c>
      <c r="BP53" t="s">
        <v>364</v>
      </c>
    </row>
    <row r="54" spans="1:68" x14ac:dyDescent="0.3">
      <c r="Q54">
        <v>53</v>
      </c>
      <c r="R54" t="s">
        <v>315</v>
      </c>
      <c r="S54" t="s">
        <v>45</v>
      </c>
      <c r="T54" t="s">
        <v>18</v>
      </c>
      <c r="U54" t="s">
        <v>160</v>
      </c>
      <c r="V54" t="str">
        <f t="shared" si="2"/>
        <v>Liquidación-Estándar 5</v>
      </c>
      <c r="W54" t="s">
        <v>302</v>
      </c>
      <c r="Y54">
        <v>53</v>
      </c>
      <c r="Z54" t="s">
        <v>315</v>
      </c>
      <c r="AA54" t="s">
        <v>60</v>
      </c>
      <c r="AB54" t="s">
        <v>18</v>
      </c>
      <c r="AC54" t="s">
        <v>190</v>
      </c>
      <c r="AD54" t="str">
        <f t="shared" si="3"/>
        <v>Liquidación-Estándar 5</v>
      </c>
      <c r="AE54" t="s">
        <v>302</v>
      </c>
      <c r="BP54" t="s">
        <v>365</v>
      </c>
    </row>
    <row r="55" spans="1:68" x14ac:dyDescent="0.3">
      <c r="Q55">
        <v>54</v>
      </c>
      <c r="R55" t="s">
        <v>315</v>
      </c>
      <c r="S55" t="s">
        <v>46</v>
      </c>
      <c r="T55" t="s">
        <v>20</v>
      </c>
      <c r="U55" t="s">
        <v>160</v>
      </c>
      <c r="V55" t="str">
        <f t="shared" si="2"/>
        <v>Liquidación-Estándar 6</v>
      </c>
      <c r="W55" t="s">
        <v>302</v>
      </c>
      <c r="Y55">
        <v>54</v>
      </c>
      <c r="Z55" t="s">
        <v>315</v>
      </c>
      <c r="AA55" t="s">
        <v>61</v>
      </c>
      <c r="AB55" t="s">
        <v>20</v>
      </c>
      <c r="AC55" t="s">
        <v>190</v>
      </c>
      <c r="AD55" t="str">
        <f t="shared" si="3"/>
        <v>Liquidación-Estándar 6</v>
      </c>
      <c r="AE55" t="s">
        <v>309</v>
      </c>
      <c r="BP55" t="s">
        <v>366</v>
      </c>
    </row>
    <row r="56" spans="1:68" x14ac:dyDescent="0.3">
      <c r="Q56">
        <v>55</v>
      </c>
      <c r="R56" t="s">
        <v>315</v>
      </c>
      <c r="S56" t="s">
        <v>47</v>
      </c>
      <c r="T56" t="s">
        <v>22</v>
      </c>
      <c r="U56" t="s">
        <v>160</v>
      </c>
      <c r="V56" t="str">
        <f t="shared" si="2"/>
        <v>Liquidación-Estándar 7</v>
      </c>
      <c r="W56" t="s">
        <v>309</v>
      </c>
      <c r="Y56">
        <v>55</v>
      </c>
      <c r="Z56" t="s">
        <v>315</v>
      </c>
      <c r="AA56" t="s">
        <v>62</v>
      </c>
      <c r="AB56" t="s">
        <v>22</v>
      </c>
      <c r="AC56" t="s">
        <v>190</v>
      </c>
      <c r="AD56" t="str">
        <f t="shared" si="3"/>
        <v>Liquidación-Estándar 7</v>
      </c>
      <c r="AE56" t="s">
        <v>302</v>
      </c>
      <c r="BP56" t="s">
        <v>367</v>
      </c>
    </row>
    <row r="57" spans="1:68" x14ac:dyDescent="0.3">
      <c r="Q57">
        <v>56</v>
      </c>
      <c r="R57" t="s">
        <v>315</v>
      </c>
      <c r="S57" t="s">
        <v>48</v>
      </c>
      <c r="T57" t="s">
        <v>24</v>
      </c>
      <c r="U57" t="s">
        <v>160</v>
      </c>
      <c r="V57" t="str">
        <f t="shared" si="2"/>
        <v>Liquidación-Estándar 8</v>
      </c>
      <c r="W57" t="s">
        <v>302</v>
      </c>
      <c r="Y57">
        <v>56</v>
      </c>
      <c r="Z57" t="s">
        <v>315</v>
      </c>
      <c r="AA57" t="s">
        <v>63</v>
      </c>
      <c r="AB57" t="s">
        <v>24</v>
      </c>
      <c r="AC57" t="s">
        <v>190</v>
      </c>
      <c r="AD57" t="str">
        <f t="shared" si="3"/>
        <v>Liquidación-Estándar 8</v>
      </c>
      <c r="AE57" t="s">
        <v>302</v>
      </c>
      <c r="BP57" t="s">
        <v>368</v>
      </c>
    </row>
    <row r="58" spans="1:68" x14ac:dyDescent="0.3">
      <c r="Q58">
        <v>57</v>
      </c>
      <c r="R58" t="s">
        <v>315</v>
      </c>
      <c r="S58" t="s">
        <v>49</v>
      </c>
      <c r="T58" t="s">
        <v>26</v>
      </c>
      <c r="U58" t="s">
        <v>160</v>
      </c>
      <c r="V58" t="str">
        <f t="shared" si="2"/>
        <v>Liquidación-Estándar 9</v>
      </c>
      <c r="W58" t="s">
        <v>302</v>
      </c>
      <c r="Y58">
        <v>57</v>
      </c>
      <c r="Z58" t="s">
        <v>315</v>
      </c>
      <c r="AA58" t="s">
        <v>64</v>
      </c>
      <c r="AB58" t="s">
        <v>26</v>
      </c>
      <c r="AC58" t="s">
        <v>190</v>
      </c>
      <c r="AD58" t="str">
        <f t="shared" si="3"/>
        <v>Liquidación-Estándar 9</v>
      </c>
      <c r="AE58" t="s">
        <v>302</v>
      </c>
      <c r="BP58" t="s">
        <v>369</v>
      </c>
    </row>
    <row r="59" spans="1:68" x14ac:dyDescent="0.3">
      <c r="Q59">
        <v>58</v>
      </c>
      <c r="R59" t="s">
        <v>315</v>
      </c>
      <c r="S59" t="s">
        <v>50</v>
      </c>
      <c r="T59" t="s">
        <v>28</v>
      </c>
      <c r="U59" t="s">
        <v>160</v>
      </c>
      <c r="V59" t="str">
        <f t="shared" si="2"/>
        <v>Liquidación-Estándar 10</v>
      </c>
      <c r="W59" t="s">
        <v>302</v>
      </c>
      <c r="Y59">
        <v>58</v>
      </c>
      <c r="Z59" t="s">
        <v>315</v>
      </c>
      <c r="AA59" t="s">
        <v>65</v>
      </c>
      <c r="AB59" t="s">
        <v>28</v>
      </c>
      <c r="AC59" t="s">
        <v>190</v>
      </c>
      <c r="AD59" t="str">
        <f t="shared" si="3"/>
        <v>Liquidación-Estándar 10</v>
      </c>
      <c r="AE59" t="s">
        <v>309</v>
      </c>
      <c r="BP59" t="s">
        <v>370</v>
      </c>
    </row>
    <row r="60" spans="1:68" x14ac:dyDescent="0.3">
      <c r="Q60">
        <v>59</v>
      </c>
      <c r="R60" t="s">
        <v>315</v>
      </c>
      <c r="S60" t="s">
        <v>52</v>
      </c>
      <c r="T60" t="s">
        <v>51</v>
      </c>
      <c r="U60" t="s">
        <v>160</v>
      </c>
      <c r="V60" t="str">
        <f t="shared" si="2"/>
        <v>Liquidación-Estándar 11</v>
      </c>
      <c r="W60" t="s">
        <v>309</v>
      </c>
      <c r="Y60">
        <v>59</v>
      </c>
      <c r="Z60" t="s">
        <v>315</v>
      </c>
      <c r="AA60" t="s">
        <v>66</v>
      </c>
      <c r="AB60" t="s">
        <v>51</v>
      </c>
      <c r="AC60" t="s">
        <v>190</v>
      </c>
      <c r="AD60" t="str">
        <f t="shared" si="3"/>
        <v>Liquidación-Estándar 11</v>
      </c>
      <c r="AE60" t="s">
        <v>302</v>
      </c>
      <c r="BP60" t="s">
        <v>371</v>
      </c>
    </row>
    <row r="61" spans="1:68" x14ac:dyDescent="0.3">
      <c r="Q61">
        <v>60</v>
      </c>
      <c r="R61" t="s">
        <v>315</v>
      </c>
      <c r="S61" t="s">
        <v>54</v>
      </c>
      <c r="T61" t="s">
        <v>53</v>
      </c>
      <c r="U61" t="s">
        <v>160</v>
      </c>
      <c r="V61" t="str">
        <f t="shared" si="2"/>
        <v>Liquidación-Estándar 12</v>
      </c>
      <c r="W61" t="s">
        <v>309</v>
      </c>
      <c r="Y61">
        <v>60</v>
      </c>
      <c r="Z61" t="s">
        <v>315</v>
      </c>
      <c r="AA61" t="s">
        <v>67</v>
      </c>
      <c r="AB61" t="s">
        <v>53</v>
      </c>
      <c r="AC61" t="s">
        <v>190</v>
      </c>
      <c r="AD61" t="str">
        <f t="shared" si="3"/>
        <v>Liquidación-Estándar 12</v>
      </c>
      <c r="AE61" t="s">
        <v>302</v>
      </c>
      <c r="BP61" t="s">
        <v>372</v>
      </c>
    </row>
    <row r="62" spans="1:68" x14ac:dyDescent="0.3">
      <c r="BP62" t="s">
        <v>373</v>
      </c>
    </row>
    <row r="63" spans="1:68" x14ac:dyDescent="0.3">
      <c r="BP63" t="s">
        <v>374</v>
      </c>
    </row>
    <row r="64" spans="1:68" x14ac:dyDescent="0.3">
      <c r="BP64" t="s">
        <v>375</v>
      </c>
    </row>
    <row r="65" spans="68:68" x14ac:dyDescent="0.3">
      <c r="BP65" t="s">
        <v>376</v>
      </c>
    </row>
    <row r="66" spans="68:68" x14ac:dyDescent="0.3">
      <c r="BP66" t="s">
        <v>377</v>
      </c>
    </row>
    <row r="67" spans="68:68" x14ac:dyDescent="0.3">
      <c r="BP67" t="s">
        <v>378</v>
      </c>
    </row>
    <row r="68" spans="68:68" x14ac:dyDescent="0.3">
      <c r="BP68" t="s">
        <v>379</v>
      </c>
    </row>
    <row r="69" spans="68:68" x14ac:dyDescent="0.3">
      <c r="BP69" t="s">
        <v>380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8E5B927B-C9F8-4C6A-9560-523B00F2A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CF0CA-E8E3-4F84-9C4B-60FF0D16B484}">
  <ds:schemaRefs>
    <ds:schemaRef ds:uri="http://schemas.microsoft.com/sharepoint/v3/contenttype/forms"/>
  </ds:schemaRefs>
</ds:datastoreItem>
</file>

<file path=customXml/itemProps3.xml><?xml version="1.0" encoding="utf-8"?>
<ds:datastoreItem xmlns:ds="http://schemas.openxmlformats.org/officeDocument/2006/customXml" ds:itemID="{5CCE2963-6D50-44BD-8C25-C3DA36BE041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TM12172384</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Autoevaluación</vt:lpstr>
      <vt:lpstr>Dashboard</vt:lpstr>
      <vt:lpstr>Consideraciones Prácticas</vt:lpstr>
      <vt:lpstr>Cálculos</vt:lpstr>
      <vt:lpstr>Mantenimiento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2022-11-28T06:31:41Z</dcterms:created>
  <dcterms:modified xsi:type="dcterms:W3CDTF">2026-03-09T15:25:38Z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